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Daftar Perempuan Calon Kepala Daerah" sheetId="1" r:id="rId3"/>
    <sheet state="visible" name="Rekap Jumlah" sheetId="2" r:id="rId4"/>
    <sheet state="visible" name="Rekap partai" sheetId="3" r:id="rId5"/>
    <sheet state="visible" name="Rekap Daerah" sheetId="4" r:id="rId6"/>
    <sheet state="visible" name="Rekap Latar Belakang" sheetId="5" r:id="rId7"/>
    <sheet state="visible" name="Dana Kampanye" sheetId="6" r:id="rId8"/>
  </sheets>
  <definedNames>
    <definedName hidden="1" localSheetId="0" name="_xlnm._FilterDatabase">'Daftar Perempuan Calon Kepala Daerah'!$A$1:$AQ$47</definedName>
  </definedNames>
  <calcPr/>
</workbook>
</file>

<file path=xl/sharedStrings.xml><?xml version="1.0" encoding="utf-8"?>
<sst xmlns="http://schemas.openxmlformats.org/spreadsheetml/2006/main" count="661" uniqueCount="328">
  <si>
    <t>partai</t>
  </si>
  <si>
    <t>gub</t>
  </si>
  <si>
    <t>wagub</t>
  </si>
  <si>
    <t>bup</t>
  </si>
  <si>
    <t>wabup</t>
  </si>
  <si>
    <t>walkot</t>
  </si>
  <si>
    <t>wawalkot</t>
  </si>
  <si>
    <t>sum</t>
  </si>
  <si>
    <t>jumlah</t>
  </si>
  <si>
    <t>pkb</t>
  </si>
  <si>
    <t>id_calon</t>
  </si>
  <si>
    <t>L</t>
  </si>
  <si>
    <t>P</t>
  </si>
  <si>
    <t>total</t>
  </si>
  <si>
    <t>kepala daerah</t>
  </si>
  <si>
    <t>status</t>
  </si>
  <si>
    <t>jenisdukungan</t>
  </si>
  <si>
    <t>jenispilkada</t>
  </si>
  <si>
    <t>wilayah</t>
  </si>
  <si>
    <t>provinsi</t>
  </si>
  <si>
    <t>namakepaladaerah</t>
  </si>
  <si>
    <t>gender</t>
  </si>
  <si>
    <t>tempatlahirkepala</t>
  </si>
  <si>
    <t>tgllahirkepala</t>
  </si>
  <si>
    <t>jumlahdukungan</t>
  </si>
  <si>
    <t>jumlahdukungankursi</t>
  </si>
  <si>
    <t>perolehansuara</t>
  </si>
  <si>
    <t>jumlah kursi</t>
  </si>
  <si>
    <t>persentase jumlah dukungan</t>
  </si>
  <si>
    <t>nasdem</t>
  </si>
  <si>
    <t>pks</t>
  </si>
  <si>
    <t>pdip</t>
  </si>
  <si>
    <t>pan</t>
  </si>
  <si>
    <t>golkar</t>
  </si>
  <si>
    <t>gerindra</t>
  </si>
  <si>
    <t>demokrat</t>
  </si>
  <si>
    <t>ppp</t>
  </si>
  <si>
    <t>hanura</t>
  </si>
  <si>
    <t>pda</t>
  </si>
  <si>
    <t>wakil kepala daerah</t>
  </si>
  <si>
    <t>pna</t>
  </si>
  <si>
    <t>pa</t>
  </si>
  <si>
    <t>pbb</t>
  </si>
  <si>
    <t>pkp</t>
  </si>
  <si>
    <t>Jaringan kekerabatan</t>
  </si>
  <si>
    <t>Akademisi</t>
  </si>
  <si>
    <t>Kader partai</t>
  </si>
  <si>
    <t>Pengusaha/pebisnis</t>
  </si>
  <si>
    <t>Aktivis ormas/LSM</t>
  </si>
  <si>
    <t>Eks dan anggota DPR/DPD/DPRD</t>
  </si>
  <si>
    <t>Selebritis/figur populer</t>
  </si>
  <si>
    <t>Purn TNI-Polri/ Eks PNS</t>
  </si>
  <si>
    <t>Eks Kepala Daerah</t>
  </si>
  <si>
    <t>Petahana</t>
  </si>
  <si>
    <t>rata2 dukungan</t>
  </si>
  <si>
    <t>37,63%</t>
  </si>
  <si>
    <t>perseorangan</t>
  </si>
  <si>
    <t>gubernur</t>
  </si>
  <si>
    <t>Visi-misi</t>
  </si>
  <si>
    <t>nohp</t>
  </si>
  <si>
    <t>wakil gubernur</t>
  </si>
  <si>
    <t>catatan</t>
  </si>
  <si>
    <t>b0345</t>
  </si>
  <si>
    <t>bupati</t>
  </si>
  <si>
    <t>wakil bupati</t>
  </si>
  <si>
    <t>walikota</t>
  </si>
  <si>
    <t>wakil walikota</t>
  </si>
  <si>
    <t>parpol</t>
  </si>
  <si>
    <t>kabupaten</t>
  </si>
  <si>
    <t>Kab. Muaro Jambi</t>
  </si>
  <si>
    <t>Jambi</t>
  </si>
  <si>
    <t>kab</t>
  </si>
  <si>
    <t>kota</t>
  </si>
  <si>
    <t>prov</t>
  </si>
  <si>
    <t>MASNAH</t>
  </si>
  <si>
    <t>Perempuan</t>
  </si>
  <si>
    <t>BATANG HARI</t>
  </si>
  <si>
    <t>15/06/1977</t>
  </si>
  <si>
    <t xml:space="preserve"> </t>
  </si>
  <si>
    <t>Prov</t>
  </si>
  <si>
    <t xml:space="preserve">kepala daerah </t>
  </si>
  <si>
    <t>Aceh</t>
  </si>
  <si>
    <t>Jawa Tengah</t>
  </si>
  <si>
    <t>Lampung</t>
  </si>
  <si>
    <t>Jawa Barat</t>
  </si>
  <si>
    <t>082210001977</t>
  </si>
  <si>
    <t>Kalimantan Barat</t>
  </si>
  <si>
    <t>b0295</t>
  </si>
  <si>
    <t>persentase</t>
  </si>
  <si>
    <t>wakil</t>
  </si>
  <si>
    <t>Maluku Utara</t>
  </si>
  <si>
    <t>Purn. TNI-Polri/ Eks PNS</t>
  </si>
  <si>
    <t>Papua</t>
  </si>
  <si>
    <t>Kab. Bekasi</t>
  </si>
  <si>
    <t>DR. Hj. MEILINA KARTIKA KADIR, S.Sos, M.Si</t>
  </si>
  <si>
    <t>Papua Barat</t>
  </si>
  <si>
    <t>JAKARTA</t>
  </si>
  <si>
    <t>Kalimantan Tengah</t>
  </si>
  <si>
    <t>13/05/1971</t>
  </si>
  <si>
    <t>Sulawesi Tenggara</t>
  </si>
  <si>
    <t>Bengkulu</t>
  </si>
  <si>
    <t>DKI Jakarta</t>
  </si>
  <si>
    <t>b0296</t>
  </si>
  <si>
    <t>Gorontalo</t>
  </si>
  <si>
    <t>dr. Hj. NENENG HASANAH YASIN</t>
  </si>
  <si>
    <t>KARAWANG</t>
  </si>
  <si>
    <t>23/07/1980</t>
  </si>
  <si>
    <t>Jawa Timur</t>
  </si>
  <si>
    <t>Kalimantan Selatan</t>
  </si>
  <si>
    <t>b0195</t>
  </si>
  <si>
    <t>Kab. Brebes</t>
  </si>
  <si>
    <t>NTT</t>
  </si>
  <si>
    <t>IDZA PRIYANTI, SE</t>
  </si>
  <si>
    <t>Sulawesi Barat</t>
  </si>
  <si>
    <t>Sulawesi Utara</t>
  </si>
  <si>
    <t>Tegal</t>
  </si>
  <si>
    <t>Sulawesi Tengah</t>
  </si>
  <si>
    <t>Eks anggota DPR/DPD/DPRD</t>
  </si>
  <si>
    <t>DI Yogyakarta</t>
  </si>
  <si>
    <t>08125617215</t>
  </si>
  <si>
    <t>Berdasarkan gugus pulau</t>
  </si>
  <si>
    <t>Sumatera (Aceh, Lampung, Bengkulu, Jambi)</t>
  </si>
  <si>
    <t>Jawa (Jawa Tengah, Jawa Barat, DKI Jakarta, Jawa Timur, DI Yogyakarta)</t>
  </si>
  <si>
    <t>b0207</t>
  </si>
  <si>
    <t>Kab. Landak</t>
  </si>
  <si>
    <t>dr. Karolin Margret Natasa</t>
  </si>
  <si>
    <t>Papua (Papua dan Papua Barat)</t>
  </si>
  <si>
    <t>Mempawah</t>
  </si>
  <si>
    <t>Sulawesi (Gorontalo, Sulawesi Barat, Sulawesi Utara, Sulawesi Tengah, Sulawesi Tenggara)</t>
  </si>
  <si>
    <t>Bali dan Nusa Tenggara (NTT)</t>
  </si>
  <si>
    <t>Kalimantan (Kalimantan Barat, Kalimantan Tengah, Kalimantan Selatan)</t>
  </si>
  <si>
    <t>b0213</t>
  </si>
  <si>
    <t>Maluku (Maluku Utara)</t>
  </si>
  <si>
    <t>Kab. Barito Kuala</t>
  </si>
  <si>
    <t>Hj. NOORMILIYANI, AS. SH</t>
  </si>
  <si>
    <t>Banjarmasin</t>
  </si>
  <si>
    <t>21/04/1959</t>
  </si>
  <si>
    <t>b0210</t>
  </si>
  <si>
    <t>Kab. Kotawaringin Barat</t>
  </si>
  <si>
    <t>Hj. NURHIDAYAH, SH, MH</t>
  </si>
  <si>
    <t>Kualakapuas</t>
  </si>
  <si>
    <t>20/03/1975</t>
  </si>
  <si>
    <t>FEBRINA LESISIE TANTINA</t>
  </si>
  <si>
    <t>SITI RAHMA, SE</t>
  </si>
  <si>
    <t>b0312</t>
  </si>
  <si>
    <t>Hj. WINARTI,SE.,MH</t>
  </si>
  <si>
    <t>Kab. Mesuji</t>
  </si>
  <si>
    <t>YANNI, SH</t>
  </si>
  <si>
    <t>Dra.Yasti Soepredjo Mokoagow</t>
  </si>
  <si>
    <t>Tanjung Karang</t>
  </si>
  <si>
    <t>20/03/1977</t>
  </si>
  <si>
    <t>AFRIDAWATI</t>
  </si>
  <si>
    <t>BRAy. Iriani Pramastuti</t>
  </si>
  <si>
    <t>NUR HENI WIDAYANTI</t>
  </si>
  <si>
    <t>b0353</t>
  </si>
  <si>
    <t>Kab. Pringsewu</t>
  </si>
  <si>
    <t>ACARA ARIANI, S.Psi</t>
  </si>
  <si>
    <t>KOTA BUMI</t>
  </si>
  <si>
    <t>24/04/1978</t>
  </si>
  <si>
    <t>Erna Yuniwati</t>
  </si>
  <si>
    <t>Hj. FAIQOH SUBKY, SH.,M.Pd</t>
  </si>
  <si>
    <t>SATYA TITIEK ATYANI DJOEDIR</t>
  </si>
  <si>
    <t>Ir. Hj. R.A.DEWI ARIMBI</t>
  </si>
  <si>
    <t>YULCE MAKASARAT, S.Th.</t>
  </si>
  <si>
    <t>b0175</t>
  </si>
  <si>
    <t>Kab. Tulang Bawang</t>
  </si>
  <si>
    <t>ROBEKA ENEMBE, S.STP., M.KP</t>
  </si>
  <si>
    <t>WA ODE HASNIWATI</t>
  </si>
  <si>
    <t>Kurnia Mataram</t>
  </si>
  <si>
    <t>Dra. Hj. NURSEHA, M.Si</t>
  </si>
  <si>
    <t>Hj. Illiza Sa'aduddin Djamal, SE</t>
  </si>
  <si>
    <t>Hj. Yuniar, SP, M.Si</t>
  </si>
  <si>
    <t>HJ. ATTY SUHARTI, SE</t>
  </si>
  <si>
    <t>081354222222</t>
  </si>
  <si>
    <t>pkpi</t>
  </si>
  <si>
    <t>DEWANTI RUMPOKO</t>
  </si>
  <si>
    <t>b0363</t>
  </si>
  <si>
    <t>Kab. Jayapura</t>
  </si>
  <si>
    <t>Tjhai Chui Mie, SE</t>
  </si>
  <si>
    <t>Tjhai Nyit Khim, SH</t>
  </si>
  <si>
    <t>Jakarta</t>
  </si>
  <si>
    <t>Hj. MAISYURI, S.E., M.Si</t>
  </si>
  <si>
    <t>dr.R.Adj. Irma Indriyani</t>
  </si>
  <si>
    <t>dr. Hj. Pahima Iskandar</t>
  </si>
  <si>
    <t>06/10/1959</t>
  </si>
  <si>
    <t>SURI SYAHRIAH MAHMUD, SE., MM</t>
  </si>
  <si>
    <t>HANA HASANAH FADEL</t>
  </si>
  <si>
    <t>IRENE MANIBUY, SH</t>
  </si>
  <si>
    <t>Prof. Dr. Hj. Sylviana Murni, S.H.,M.Si.</t>
  </si>
  <si>
    <t>HJ. ENNY ANGGRAENY ANWAR</t>
  </si>
  <si>
    <t>MUTTIARA T. YASIN, SE. M.Si</t>
  </si>
  <si>
    <t>TARSISIA HANI CHANDRA</t>
  </si>
  <si>
    <t>0811303906</t>
  </si>
  <si>
    <t>b0218</t>
  </si>
  <si>
    <t>Siska Yoku. SH</t>
  </si>
  <si>
    <t>Kab. Bolaang Mongondow</t>
  </si>
  <si>
    <t>LIANA NAINI</t>
  </si>
  <si>
    <t>Manado</t>
  </si>
  <si>
    <t>Hj. SOLIHAH, S.Pd.I</t>
  </si>
  <si>
    <t>08/03/1968</t>
  </si>
  <si>
    <t>Yosina T. Insyaf, SE, MM</t>
  </si>
  <si>
    <t>rata2 perempuan</t>
  </si>
  <si>
    <t>b0126</t>
  </si>
  <si>
    <t>Kab. Simeulue</t>
  </si>
  <si>
    <t>SINABANG</t>
  </si>
  <si>
    <t>12/03/1960</t>
  </si>
  <si>
    <t>rata2 keseluruhan</t>
  </si>
  <si>
    <t>b0373</t>
  </si>
  <si>
    <t>Kabupaten</t>
  </si>
  <si>
    <t>Kab. Kulon Progo</t>
  </si>
  <si>
    <t>Yogyakarta</t>
  </si>
  <si>
    <t>18/02/1963</t>
  </si>
  <si>
    <t>b0191</t>
  </si>
  <si>
    <t>Kab. Banjarnegara</t>
  </si>
  <si>
    <t>BANJARNEGARA</t>
  </si>
  <si>
    <t>24/08/1971</t>
  </si>
  <si>
    <t>b0271</t>
  </si>
  <si>
    <t>Kab. Batang</t>
  </si>
  <si>
    <t>Batang</t>
  </si>
  <si>
    <t>b0275</t>
  </si>
  <si>
    <t>Palembang</t>
  </si>
  <si>
    <t xml:space="preserve">28/06/1968 </t>
  </si>
  <si>
    <t>081360685800</t>
  </si>
  <si>
    <t>b0356</t>
  </si>
  <si>
    <t>Kab. Cilacap</t>
  </si>
  <si>
    <t>CILACAP</t>
  </si>
  <si>
    <t>24/05/1973</t>
  </si>
  <si>
    <t>b0212</t>
  </si>
  <si>
    <t>Kab. Barito Selatan</t>
  </si>
  <si>
    <t>SURABAYA</t>
  </si>
  <si>
    <t>18/09/1956</t>
  </si>
  <si>
    <t>b0176</t>
  </si>
  <si>
    <t>22/02/1965</t>
  </si>
  <si>
    <t>08156666689</t>
  </si>
  <si>
    <t>undifined</t>
  </si>
  <si>
    <t>b0343</t>
  </si>
  <si>
    <t>Kab. Pulau Morotai</t>
  </si>
  <si>
    <t>MOROTAI</t>
  </si>
  <si>
    <t>b0257</t>
  </si>
  <si>
    <t>Kab. Tolikara</t>
  </si>
  <si>
    <t>MAMIT</t>
  </si>
  <si>
    <t>nn</t>
  </si>
  <si>
    <t>b0238</t>
  </si>
  <si>
    <t>Kab. Buton Selatan</t>
  </si>
  <si>
    <t>BAUBAU</t>
  </si>
  <si>
    <t>27/05/1967</t>
  </si>
  <si>
    <t>undefined</t>
  </si>
  <si>
    <t>b0222</t>
  </si>
  <si>
    <t>Kab. Buol</t>
  </si>
  <si>
    <t>SulawesiTengah</t>
  </si>
  <si>
    <t>BONGO</t>
  </si>
  <si>
    <t>28/10/1966</t>
  </si>
  <si>
    <t>b0147</t>
  </si>
  <si>
    <t>Kota Banda Aceh</t>
  </si>
  <si>
    <t>Banda Aceh</t>
  </si>
  <si>
    <t>31/12/1973</t>
  </si>
  <si>
    <t>b0154</t>
  </si>
  <si>
    <t>Kota Langsa</t>
  </si>
  <si>
    <t>Langsa</t>
  </si>
  <si>
    <t>26/06/2966</t>
  </si>
  <si>
    <t>b0185</t>
  </si>
  <si>
    <t>Kota Cimahi</t>
  </si>
  <si>
    <t>24/11/1955</t>
  </si>
  <si>
    <t>b0198</t>
  </si>
  <si>
    <t>Kota Batu</t>
  </si>
  <si>
    <t>Ampenan</t>
  </si>
  <si>
    <t>13/12/1962</t>
  </si>
  <si>
    <t>082144188000</t>
  </si>
  <si>
    <t>MENINGKATKAN PERAN PEREMPUAN dalam pembangunan yang difokuskan pada pelibatan penguatan ekonomi rumah tangga, pendidikan, dan kesehatan dalam rangka percepatan pengurangan kemiskinan</t>
  </si>
  <si>
    <t>b0208</t>
  </si>
  <si>
    <t>Kota Singkawang</t>
  </si>
  <si>
    <t>Singkawang</t>
  </si>
  <si>
    <t>27/02/1972</t>
  </si>
  <si>
    <t>081340915869</t>
  </si>
  <si>
    <t>b0357</t>
  </si>
  <si>
    <t>Sijangkung</t>
  </si>
  <si>
    <t>b0152</t>
  </si>
  <si>
    <t>Kota Lhokseumawe</t>
  </si>
  <si>
    <t>BANDA ACEH</t>
  </si>
  <si>
    <t>16/05/1967</t>
  </si>
  <si>
    <t>b0187</t>
  </si>
  <si>
    <t>MANADO</t>
  </si>
  <si>
    <t>b0269</t>
  </si>
  <si>
    <t>Kota Sorong</t>
  </si>
  <si>
    <t>Rappang</t>
  </si>
  <si>
    <t>01/08/1949</t>
  </si>
  <si>
    <t>085296860872</t>
  </si>
  <si>
    <t>b0239</t>
  </si>
  <si>
    <t>Kota Kendari</t>
  </si>
  <si>
    <t>KENDARI</t>
  </si>
  <si>
    <t>25/08/1982</t>
  </si>
  <si>
    <t>b0328</t>
  </si>
  <si>
    <t>Provinsi Gorontalo</t>
  </si>
  <si>
    <t>01/09/1969</t>
  </si>
  <si>
    <t>b0266</t>
  </si>
  <si>
    <t>Provinsi Papua Barat</t>
  </si>
  <si>
    <t>BINTUNI</t>
  </si>
  <si>
    <t>19/02/1962</t>
  </si>
  <si>
    <t>b0272</t>
  </si>
  <si>
    <t>Provinsi DKI Jakarta</t>
  </si>
  <si>
    <t>11/10/1958</t>
  </si>
  <si>
    <t>b0304</t>
  </si>
  <si>
    <t>Provinsi Sulawesi Barat</t>
  </si>
  <si>
    <t>PARE-PARE</t>
  </si>
  <si>
    <t>09/04/1956</t>
  </si>
  <si>
    <t>Melaksanakan pelatihan keterampilan keluarga bagi kelompok perempuan</t>
  </si>
  <si>
    <t>b0252</t>
  </si>
  <si>
    <t>Kab. Halmahera Tengah</t>
  </si>
  <si>
    <t>PINRANG</t>
  </si>
  <si>
    <t>21/07/1963</t>
  </si>
  <si>
    <t>082329479999</t>
  </si>
  <si>
    <t>pesantren</t>
  </si>
  <si>
    <t>b0077</t>
  </si>
  <si>
    <t>Kab. Lembata</t>
  </si>
  <si>
    <t>Loweleba</t>
  </si>
  <si>
    <t>15/02/1970</t>
  </si>
  <si>
    <t>b0103</t>
  </si>
  <si>
    <t>Jayapura</t>
  </si>
  <si>
    <t>b0060</t>
  </si>
  <si>
    <t>Kab. Bengkulu Tengah</t>
  </si>
  <si>
    <t>Rena Kandis</t>
  </si>
  <si>
    <t>b0064</t>
  </si>
  <si>
    <t>Nganjuk</t>
  </si>
  <si>
    <t>06/09/1966</t>
  </si>
  <si>
    <t>082335096699</t>
  </si>
  <si>
    <t>b0109</t>
  </si>
  <si>
    <t>Kab. Sarmi</t>
  </si>
  <si>
    <t>Sarmi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</si>
</sst>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m/d/yyyy"/>
  </numFmts>
  <fonts count="12">
    <font>
      <sz val="10.0"/>
      <color rgb="FF000000"/>
      <name val="Arial"/>
    </font>
    <font/>
    <font>
      <name val="Arial"/>
    </font>
    <font>
      <sz val="11.0"/>
      <color rgb="FF000000"/>
      <name val="Calibri"/>
    </font>
    <font>
      <u/>
      <sz val="11.0"/>
      <color rgb="FF000000"/>
      <name val="Calibri"/>
    </font>
    <font>
      <sz val="11.0"/>
      <color rgb="FF333333"/>
      <name val="Helvetica Neue"/>
    </font>
    <font>
      <u/>
      <sz val="11.0"/>
      <color rgb="FF000000"/>
      <name val="Calibri"/>
    </font>
    <font>
      <sz val="11.0"/>
      <color rgb="FF373737"/>
      <name val="Helvetica Neue"/>
    </font>
    <font>
      <u/>
      <sz val="11.0"/>
      <color rgb="FF5F260A"/>
      <name val="Helvetica Neue"/>
    </font>
    <font>
      <u/>
      <sz val="11.0"/>
      <color rgb="FF000000"/>
      <name val="Calibri"/>
    </font>
    <font>
      <sz val="11.0"/>
      <name val="Calibri"/>
    </font>
    <font>
      <sz val="11.0"/>
      <color rgb="FF333333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3"/>
        <bgColor rgb="FFFFFFF3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5">
    <border>
      <left/>
      <right/>
      <top/>
      <bottom/>
    </border>
    <border>
      <left/>
      <right style="thin">
        <color rgb="FF000000"/>
      </right>
      <top/>
      <bottom/>
    </border>
    <border>
      <left/>
      <right style="thin">
        <color rgb="FFDDDDDD"/>
      </right>
      <top/>
      <bottom/>
    </border>
    <border>
      <left/>
      <right style="thin">
        <color rgb="FFDDDDDD"/>
      </right>
      <top/>
      <bottom style="thin">
        <color rgb="FFDDDDDD"/>
      </bottom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0" fontId="2" numFmtId="0" xfId="0" applyAlignment="1" applyFont="1">
      <alignment/>
    </xf>
    <xf borderId="0" fillId="0" fontId="3" numFmtId="0" xfId="0" applyAlignment="1" applyFont="1">
      <alignment/>
    </xf>
    <xf borderId="0" fillId="0" fontId="2" numFmtId="0" xfId="0" applyAlignment="1" applyFont="1">
      <alignment horizontal="right"/>
    </xf>
    <xf borderId="0" fillId="0" fontId="1" numFmtId="10" xfId="0" applyFont="1" applyNumberFormat="1"/>
    <xf borderId="1" fillId="0" fontId="3" numFmtId="0" xfId="0" applyAlignment="1" applyBorder="1" applyFont="1">
      <alignment/>
    </xf>
    <xf borderId="0" fillId="0" fontId="3" numFmtId="0" xfId="0" applyAlignment="1" applyFont="1">
      <alignment/>
    </xf>
    <xf borderId="0" fillId="0" fontId="3" numFmtId="0" xfId="0" applyAlignment="1" applyFont="1">
      <alignment horizontal="right"/>
    </xf>
    <xf borderId="2" fillId="0" fontId="3" numFmtId="0" xfId="0" applyAlignment="1" applyBorder="1" applyFont="1">
      <alignment/>
    </xf>
    <xf borderId="2" fillId="0" fontId="4" numFmtId="0" xfId="0" applyAlignment="1" applyBorder="1" applyFont="1">
      <alignment/>
    </xf>
    <xf borderId="0" fillId="2" fontId="5" numFmtId="0" xfId="0" applyAlignment="1" applyFill="1" applyFont="1">
      <alignment horizontal="left"/>
    </xf>
    <xf borderId="0" fillId="3" fontId="5" numFmtId="0" xfId="0" applyAlignment="1" applyFill="1" applyFont="1">
      <alignment horizontal="left"/>
    </xf>
    <xf borderId="0" fillId="0" fontId="2" numFmtId="0" xfId="0" applyAlignment="1" applyFont="1">
      <alignment horizontal="right"/>
    </xf>
    <xf borderId="0" fillId="0" fontId="2" numFmtId="10" xfId="0" applyAlignment="1" applyFont="1" applyNumberFormat="1">
      <alignment horizontal="right"/>
    </xf>
    <xf borderId="0" fillId="0" fontId="2" numFmtId="0" xfId="0" applyAlignment="1" applyFont="1">
      <alignment/>
    </xf>
    <xf borderId="0" fillId="0" fontId="2" numFmtId="0" xfId="0" applyAlignment="1" applyFont="1">
      <alignment/>
    </xf>
    <xf borderId="3" fillId="0" fontId="3" numFmtId="0" xfId="0" applyAlignment="1" applyBorder="1" applyFont="1">
      <alignment/>
    </xf>
    <xf borderId="0" fillId="0" fontId="3" numFmtId="0" xfId="0" applyAlignment="1" applyFont="1">
      <alignment/>
    </xf>
    <xf borderId="2" fillId="0" fontId="2" numFmtId="0" xfId="0" applyAlignment="1" applyBorder="1" applyFont="1">
      <alignment/>
    </xf>
    <xf borderId="3" fillId="0" fontId="6" numFmtId="0" xfId="0" applyAlignment="1" applyBorder="1" applyFont="1">
      <alignment/>
    </xf>
    <xf borderId="0" fillId="0" fontId="2" numFmtId="164" xfId="0" applyAlignment="1" applyFont="1" applyNumberFormat="1">
      <alignment horizontal="right"/>
    </xf>
    <xf borderId="1" fillId="0" fontId="3" numFmtId="0" xfId="0" applyAlignment="1" applyBorder="1" applyFont="1">
      <alignment/>
    </xf>
    <xf borderId="0" fillId="3" fontId="7" numFmtId="0" xfId="0" applyAlignment="1" applyFont="1">
      <alignment/>
    </xf>
    <xf borderId="0" fillId="0" fontId="3" numFmtId="3" xfId="0" applyAlignment="1" applyFont="1" applyNumberFormat="1">
      <alignment horizontal="right"/>
    </xf>
    <xf borderId="0" fillId="3" fontId="5" numFmtId="0" xfId="0" applyAlignment="1" applyFont="1">
      <alignment horizontal="left" vertical="top"/>
    </xf>
    <xf borderId="2" fillId="0" fontId="8" numFmtId="0" xfId="0" applyAlignment="1" applyBorder="1" applyFont="1">
      <alignment horizontal="left"/>
    </xf>
    <xf borderId="0" fillId="0" fontId="9" numFmtId="0" xfId="0" applyAlignment="1" applyFont="1">
      <alignment/>
    </xf>
    <xf borderId="0" fillId="2" fontId="5" numFmtId="0" xfId="0" applyAlignment="1" applyFont="1">
      <alignment horizontal="left" vertical="top"/>
    </xf>
    <xf borderId="0" fillId="3" fontId="5" numFmtId="164" xfId="0" applyAlignment="1" applyFont="1" applyNumberFormat="1">
      <alignment horizontal="left" vertical="top"/>
    </xf>
    <xf borderId="0" fillId="3" fontId="5" numFmtId="164" xfId="0" applyAlignment="1" applyFont="1" applyNumberFormat="1">
      <alignment horizontal="left"/>
    </xf>
    <xf borderId="0" fillId="0" fontId="1" numFmtId="3" xfId="0" applyFont="1" applyNumberFormat="1"/>
    <xf borderId="4" fillId="0" fontId="3" numFmtId="3" xfId="0" applyAlignment="1" applyBorder="1" applyFont="1" applyNumberFormat="1">
      <alignment horizontal="right"/>
    </xf>
    <xf borderId="0" fillId="0" fontId="10" numFmtId="0" xfId="0" applyAlignment="1" applyFont="1">
      <alignment horizontal="right"/>
    </xf>
    <xf borderId="3" fillId="0" fontId="2" numFmtId="0" xfId="0" applyAlignment="1" applyBorder="1" applyFont="1">
      <alignment/>
    </xf>
    <xf borderId="0" fillId="0" fontId="2" numFmtId="10" xfId="0" applyAlignment="1" applyFont="1" applyNumberFormat="1">
      <alignment horizontal="center"/>
    </xf>
    <xf borderId="0" fillId="4" fontId="2" numFmtId="0" xfId="0" applyAlignment="1" applyFill="1" applyFont="1">
      <alignment/>
    </xf>
    <xf borderId="0" fillId="4" fontId="2" numFmtId="0" xfId="0" applyAlignment="1" applyFont="1">
      <alignment/>
    </xf>
    <xf borderId="0" fillId="3" fontId="5" numFmtId="165" xfId="0" applyAlignment="1" applyFont="1" applyNumberFormat="1">
      <alignment horizontal="left" vertical="top"/>
    </xf>
    <xf borderId="0" fillId="4" fontId="3" numFmtId="0" xfId="0" applyAlignment="1" applyFont="1">
      <alignment horizontal="right"/>
    </xf>
    <xf borderId="0" fillId="2" fontId="11" numFmtId="0" xfId="0" applyAlignment="1" applyFont="1">
      <alignment horizontal="right"/>
    </xf>
    <xf borderId="0" fillId="2" fontId="11" numFmtId="164" xfId="0" applyAlignment="1" applyFont="1" applyNumberFormat="1">
      <alignment horizontal="right"/>
    </xf>
    <xf borderId="0" fillId="0" fontId="2" numFmtId="10" xfId="0" applyAlignment="1" applyFont="1" applyNumberFormat="1">
      <alignment/>
    </xf>
    <xf borderId="0" fillId="0" fontId="11" numFmtId="164" xfId="0" applyAlignment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://infopilkada.kpu.go.id/sitap-2017/index.php?r=ReportPaslon/detailPaslon&amp;id=1995" TargetMode="External"/><Relationship Id="rId20" Type="http://schemas.openxmlformats.org/officeDocument/2006/relationships/hyperlink" Target="http://infopilkada.kpu.go.id/sitap-2017/index.php?r=ReportPaslon/detailPaslon&amp;id=2287" TargetMode="External"/><Relationship Id="rId42" Type="http://schemas.openxmlformats.org/officeDocument/2006/relationships/hyperlink" Target="http://infopilkada.kpu.go.id/sitap-2017/index.php?r=ReportPaslon/detailPaslon&amp;id=1985" TargetMode="External"/><Relationship Id="rId41" Type="http://schemas.openxmlformats.org/officeDocument/2006/relationships/hyperlink" Target="http://infopilkada.kpu.go.id/sitap-2017/index.php?r=ReportPaslon/detailPaslon&amp;id=2045" TargetMode="External"/><Relationship Id="rId22" Type="http://schemas.openxmlformats.org/officeDocument/2006/relationships/hyperlink" Target="http://infopilkada.kpu.go.id/sitap-2017/index.php?r=ReportPaslon/detailPaslon&amp;id=2192" TargetMode="External"/><Relationship Id="rId44" Type="http://schemas.openxmlformats.org/officeDocument/2006/relationships/hyperlink" Target="http://infopilkada.kpu.go.id/sitap-2017/index.php?r=ReportPaslon/detailPaslon&amp;id=2030" TargetMode="External"/><Relationship Id="rId21" Type="http://schemas.openxmlformats.org/officeDocument/2006/relationships/hyperlink" Target="http://infopilkada.kpu.go.id/sitap-2017/index.php?r=ReportPaslon/detailPaslon&amp;id=3005" TargetMode="External"/><Relationship Id="rId43" Type="http://schemas.openxmlformats.org/officeDocument/2006/relationships/hyperlink" Target="http://infopilkada.kpu.go.id/sitap-2017/index.php?r=ReportPaslon/detailPaslon&amp;id=2027" TargetMode="External"/><Relationship Id="rId24" Type="http://schemas.openxmlformats.org/officeDocument/2006/relationships/hyperlink" Target="http://infopilkada.kpu.go.id/sitap-2017/index.php?r=ReportPaslon/detailPaslon&amp;id=2217" TargetMode="External"/><Relationship Id="rId23" Type="http://schemas.openxmlformats.org/officeDocument/2006/relationships/hyperlink" Target="http://infopilkada.kpu.go.id/sitap-2017/index.php?r=ReportPaslon/detailPaslon&amp;id=2449" TargetMode="External"/><Relationship Id="rId45" Type="http://schemas.openxmlformats.org/officeDocument/2006/relationships/drawing" Target="../drawings/drawing1.xml"/><Relationship Id="rId1" Type="http://schemas.openxmlformats.org/officeDocument/2006/relationships/hyperlink" Target="http://infopilkada.kpu.go.id/sitap-2017/index.php?r=ReportPaslon/detailPaslon&amp;id=2955" TargetMode="External"/><Relationship Id="rId2" Type="http://schemas.openxmlformats.org/officeDocument/2006/relationships/hyperlink" Target="http://infopilkada.kpu.go.id/sitap-2017/index.php?r=ReportPaslon/detailPaslon&amp;id=3220" TargetMode="External"/><Relationship Id="rId3" Type="http://schemas.openxmlformats.org/officeDocument/2006/relationships/hyperlink" Target="http://infopilkada.kpu.go.id/sitap-2017/index.php?r=ReportPaslon/detailPaslon&amp;id=3225" TargetMode="External"/><Relationship Id="rId4" Type="http://schemas.openxmlformats.org/officeDocument/2006/relationships/hyperlink" Target="http://infopilkada.kpu.go.id/sitap-2017/index.php?r=ReportPaslon/detailPaslon&amp;id=2697" TargetMode="External"/><Relationship Id="rId9" Type="http://schemas.openxmlformats.org/officeDocument/2006/relationships/hyperlink" Target="http://infopilkada.kpu.go.id/sitap-2017/index.php?r=ReportPaslon/detailPaslon&amp;id=2852" TargetMode="External"/><Relationship Id="rId26" Type="http://schemas.openxmlformats.org/officeDocument/2006/relationships/hyperlink" Target="http://infopilkada.kpu.go.id/sitap-2017/index.php?r=ReportPaslon/detailPaslon&amp;id=2195" TargetMode="External"/><Relationship Id="rId25" Type="http://schemas.openxmlformats.org/officeDocument/2006/relationships/hyperlink" Target="http://infopilkada.kpu.go.id/sitap-2017/index.php?r=ReportPaslon/detailPaslon&amp;id=2831" TargetMode="External"/><Relationship Id="rId28" Type="http://schemas.openxmlformats.org/officeDocument/2006/relationships/hyperlink" Target="http://infopilkada.kpu.go.id/sitap-2017/index.php?r=ReportPaslon/detailPaslon&amp;id=2605" TargetMode="External"/><Relationship Id="rId27" Type="http://schemas.openxmlformats.org/officeDocument/2006/relationships/hyperlink" Target="http://infopilkada.kpu.go.id/sitap-2017/index.php?r=ReportPaslon/detailPaslon&amp;id=2722" TargetMode="External"/><Relationship Id="rId5" Type="http://schemas.openxmlformats.org/officeDocument/2006/relationships/hyperlink" Target="http://infopilkada.kpu.go.id/sitap-2017/index.php?r=ReportPaslon/detailPaslon&amp;id=2317" TargetMode="External"/><Relationship Id="rId6" Type="http://schemas.openxmlformats.org/officeDocument/2006/relationships/hyperlink" Target="http://infopilkada.kpu.go.id/sitap-2017/index.php?r=ReportPaslon/detailPaslon&amp;id=2141" TargetMode="External"/><Relationship Id="rId29" Type="http://schemas.openxmlformats.org/officeDocument/2006/relationships/hyperlink" Target="http://infopilkada.kpu.go.id/sitap-2017/index.php?r=ReportPaslon/detailPaslon&amp;id=2503" TargetMode="External"/><Relationship Id="rId7" Type="http://schemas.openxmlformats.org/officeDocument/2006/relationships/hyperlink" Target="http://infopilkada.kpu.go.id/sitap-2017/index.php?r=ReportPaslon/detailPaslon&amp;id=2612" TargetMode="External"/><Relationship Id="rId8" Type="http://schemas.openxmlformats.org/officeDocument/2006/relationships/hyperlink" Target="http://infopilkada.kpu.go.id/sitap-2017/index.php?r=ReportPaslon/detailPaslon&amp;id=3078" TargetMode="External"/><Relationship Id="rId31" Type="http://schemas.openxmlformats.org/officeDocument/2006/relationships/hyperlink" Target="http://infopilkada.kpu.go.id/sitap-2017/index.php?r=ReportPaslon/detailPaslon&amp;id=2844" TargetMode="External"/><Relationship Id="rId30" Type="http://schemas.openxmlformats.org/officeDocument/2006/relationships/hyperlink" Target="http://infopilkada.kpu.go.id/sitap-2017/index.php?r=ReportPaslon/detailPaslon&amp;id=2896" TargetMode="External"/><Relationship Id="rId11" Type="http://schemas.openxmlformats.org/officeDocument/2006/relationships/hyperlink" Target="http://infopilkada.kpu.go.id/sitap-2017/index.php?r=ReportPaslon/detailPaslon&amp;id=3348" TargetMode="External"/><Relationship Id="rId33" Type="http://schemas.openxmlformats.org/officeDocument/2006/relationships/hyperlink" Target="http://infopilkada.kpu.go.id/sitap-2017/index.php?r=ReportPaslon/detailPaslon&amp;id=2421" TargetMode="External"/><Relationship Id="rId10" Type="http://schemas.openxmlformats.org/officeDocument/2006/relationships/hyperlink" Target="http://infopilkada.kpu.go.id/sitap-2017/index.php?r=ReportPaslon/detailPaslon&amp;id=2694" TargetMode="External"/><Relationship Id="rId32" Type="http://schemas.openxmlformats.org/officeDocument/2006/relationships/hyperlink" Target="http://infopilkada.kpu.go.id/sitap-2017/index.php?r=ReportPaslon/detailPaslon&amp;id=2644" TargetMode="External"/><Relationship Id="rId13" Type="http://schemas.openxmlformats.org/officeDocument/2006/relationships/hyperlink" Target="http://infopilkada.kpu.go.id/sitap-2017/index.php?r=ReportPaslon/detailPaslon&amp;id=2850" TargetMode="External"/><Relationship Id="rId35" Type="http://schemas.openxmlformats.org/officeDocument/2006/relationships/hyperlink" Target="http://infopilkada.kpu.go.id/sitap-2017/index.php?r=ReportPaslon/detailPaslon&amp;id=3103" TargetMode="External"/><Relationship Id="rId12" Type="http://schemas.openxmlformats.org/officeDocument/2006/relationships/hyperlink" Target="http://infopilkada.kpu.go.id/sitap-2017/index.php?r=ReportPaslon/detailPaslon&amp;id=2513" TargetMode="External"/><Relationship Id="rId34" Type="http://schemas.openxmlformats.org/officeDocument/2006/relationships/hyperlink" Target="http://infopilkada.kpu.go.id/sitap-2017/index.php?r=ReportPaslon/detailPaslon&amp;id=2206" TargetMode="External"/><Relationship Id="rId15" Type="http://schemas.openxmlformats.org/officeDocument/2006/relationships/hyperlink" Target="http://infopilkada.kpu.go.id/sitap-2017/index.php?r=ReportPaslon/detailPaslon&amp;id=2826" TargetMode="External"/><Relationship Id="rId37" Type="http://schemas.openxmlformats.org/officeDocument/2006/relationships/hyperlink" Target="http://infopilkada.kpu.go.id/sitap-2017/index.php?r=ReportPaslon/detailPaslon&amp;id=3189" TargetMode="External"/><Relationship Id="rId14" Type="http://schemas.openxmlformats.org/officeDocument/2006/relationships/hyperlink" Target="http://infopilkada.kpu.go.id/sitap-2017/index.php?r=ReportPaslon/detailPaslon&amp;id=3357" TargetMode="External"/><Relationship Id="rId36" Type="http://schemas.openxmlformats.org/officeDocument/2006/relationships/hyperlink" Target="http://infopilkada.kpu.go.id/sitap-2017/index.php?r=ReportPaslon/detailPaslon&amp;id=2776" TargetMode="External"/><Relationship Id="rId17" Type="http://schemas.openxmlformats.org/officeDocument/2006/relationships/hyperlink" Target="http://infopilkada.kpu.go.id/sitap-2017/index.php?r=ReportPaslon/detailPaslon&amp;id=3149" TargetMode="External"/><Relationship Id="rId39" Type="http://schemas.openxmlformats.org/officeDocument/2006/relationships/hyperlink" Target="http://infopilkada.kpu.go.id/sitap-2017/index.php?r=ReportPaslon/detailPaslon&amp;id=2234" TargetMode="External"/><Relationship Id="rId16" Type="http://schemas.openxmlformats.org/officeDocument/2006/relationships/hyperlink" Target="http://infopilkada.kpu.go.id/sitap-2017/index.php?r=ReportPaslon/detailPaslon&amp;id=3107" TargetMode="External"/><Relationship Id="rId38" Type="http://schemas.openxmlformats.org/officeDocument/2006/relationships/hyperlink" Target="http://infopilkada.kpu.go.id/sitap-2017/index.php?r=ReportPaslon/detailPaslon&amp;id=2940" TargetMode="External"/><Relationship Id="rId19" Type="http://schemas.openxmlformats.org/officeDocument/2006/relationships/hyperlink" Target="http://infopilkada.kpu.go.id/sitap-2017/index.php?r=ReportPaslon/detailPaslon&amp;id=2171" TargetMode="External"/><Relationship Id="rId18" Type="http://schemas.openxmlformats.org/officeDocument/2006/relationships/hyperlink" Target="http://infopilkada.kpu.go.id/sitap-2017/index.php?r=ReportPaslon/detailPaslon&amp;id=3134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40" Type="http://schemas.openxmlformats.org/officeDocument/2006/relationships/hyperlink" Target="http://infopilkada.kpu.go.id/sitap-2017/index.php?r=ReportPaslon/detailPaslon&amp;id=1995" TargetMode="External"/><Relationship Id="rId20" Type="http://schemas.openxmlformats.org/officeDocument/2006/relationships/hyperlink" Target="http://infopilkada.kpu.go.id/sitap-2017/index.php?r=ReportPaslon/detailPaslon&amp;id=2287" TargetMode="External"/><Relationship Id="rId42" Type="http://schemas.openxmlformats.org/officeDocument/2006/relationships/hyperlink" Target="http://infopilkada.kpu.go.id/sitap-2017/index.php?r=ReportPaslon/detailPaslon&amp;id=1985" TargetMode="External"/><Relationship Id="rId41" Type="http://schemas.openxmlformats.org/officeDocument/2006/relationships/hyperlink" Target="http://infopilkada.kpu.go.id/sitap-2017/index.php?r=ReportPaslon/detailPaslon&amp;id=2045" TargetMode="External"/><Relationship Id="rId22" Type="http://schemas.openxmlformats.org/officeDocument/2006/relationships/hyperlink" Target="http://infopilkada.kpu.go.id/sitap-2017/index.php?r=ReportPaslon/detailPaslon&amp;id=2192" TargetMode="External"/><Relationship Id="rId44" Type="http://schemas.openxmlformats.org/officeDocument/2006/relationships/hyperlink" Target="http://infopilkada.kpu.go.id/sitap-2017/index.php?r=ReportPaslon/detailPaslon&amp;id=2030" TargetMode="External"/><Relationship Id="rId21" Type="http://schemas.openxmlformats.org/officeDocument/2006/relationships/hyperlink" Target="http://infopilkada.kpu.go.id/sitap-2017/index.php?r=ReportPaslon/detailPaslon&amp;id=3005" TargetMode="External"/><Relationship Id="rId43" Type="http://schemas.openxmlformats.org/officeDocument/2006/relationships/hyperlink" Target="http://infopilkada.kpu.go.id/sitap-2017/index.php?r=ReportPaslon/detailPaslon&amp;id=2027" TargetMode="External"/><Relationship Id="rId24" Type="http://schemas.openxmlformats.org/officeDocument/2006/relationships/hyperlink" Target="http://infopilkada.kpu.go.id/sitap-2017/index.php?r=ReportPaslon/detailPaslon&amp;id=2217" TargetMode="External"/><Relationship Id="rId23" Type="http://schemas.openxmlformats.org/officeDocument/2006/relationships/hyperlink" Target="http://infopilkada.kpu.go.id/sitap-2017/index.php?r=ReportPaslon/detailPaslon&amp;id=2449" TargetMode="External"/><Relationship Id="rId45" Type="http://schemas.openxmlformats.org/officeDocument/2006/relationships/drawing" Target="../drawings/drawing6.xml"/><Relationship Id="rId1" Type="http://schemas.openxmlformats.org/officeDocument/2006/relationships/hyperlink" Target="http://infopilkada.kpu.go.id/sitap-2017/index.php?r=ReportPaslon/detailPaslon&amp;id=2955" TargetMode="External"/><Relationship Id="rId2" Type="http://schemas.openxmlformats.org/officeDocument/2006/relationships/hyperlink" Target="http://infopilkada.kpu.go.id/sitap-2017/index.php?r=ReportPaslon/detailPaslon&amp;id=3220" TargetMode="External"/><Relationship Id="rId3" Type="http://schemas.openxmlformats.org/officeDocument/2006/relationships/hyperlink" Target="http://infopilkada.kpu.go.id/sitap-2017/index.php?r=ReportPaslon/detailPaslon&amp;id=3225" TargetMode="External"/><Relationship Id="rId4" Type="http://schemas.openxmlformats.org/officeDocument/2006/relationships/hyperlink" Target="http://infopilkada.kpu.go.id/sitap-2017/index.php?r=ReportPaslon/detailPaslon&amp;id=2697" TargetMode="External"/><Relationship Id="rId9" Type="http://schemas.openxmlformats.org/officeDocument/2006/relationships/hyperlink" Target="http://infopilkada.kpu.go.id/sitap-2017/index.php?r=ReportPaslon/detailPaslon&amp;id=2852" TargetMode="External"/><Relationship Id="rId26" Type="http://schemas.openxmlformats.org/officeDocument/2006/relationships/hyperlink" Target="http://infopilkada.kpu.go.id/sitap-2017/index.php?r=ReportPaslon/detailPaslon&amp;id=2195" TargetMode="External"/><Relationship Id="rId25" Type="http://schemas.openxmlformats.org/officeDocument/2006/relationships/hyperlink" Target="http://infopilkada.kpu.go.id/sitap-2017/index.php?r=ReportPaslon/detailPaslon&amp;id=2831" TargetMode="External"/><Relationship Id="rId28" Type="http://schemas.openxmlformats.org/officeDocument/2006/relationships/hyperlink" Target="http://infopilkada.kpu.go.id/sitap-2017/index.php?r=ReportPaslon/detailPaslon&amp;id=2605" TargetMode="External"/><Relationship Id="rId27" Type="http://schemas.openxmlformats.org/officeDocument/2006/relationships/hyperlink" Target="http://infopilkada.kpu.go.id/sitap-2017/index.php?r=ReportPaslon/detailPaslon&amp;id=2722" TargetMode="External"/><Relationship Id="rId5" Type="http://schemas.openxmlformats.org/officeDocument/2006/relationships/hyperlink" Target="http://infopilkada.kpu.go.id/sitap-2017/index.php?r=ReportPaslon/detailPaslon&amp;id=2317" TargetMode="External"/><Relationship Id="rId6" Type="http://schemas.openxmlformats.org/officeDocument/2006/relationships/hyperlink" Target="http://infopilkada.kpu.go.id/sitap-2017/index.php?r=ReportPaslon/detailPaslon&amp;id=2141" TargetMode="External"/><Relationship Id="rId29" Type="http://schemas.openxmlformats.org/officeDocument/2006/relationships/hyperlink" Target="http://infopilkada.kpu.go.id/sitap-2017/index.php?r=ReportPaslon/detailPaslon&amp;id=2503" TargetMode="External"/><Relationship Id="rId7" Type="http://schemas.openxmlformats.org/officeDocument/2006/relationships/hyperlink" Target="http://infopilkada.kpu.go.id/sitap-2017/index.php?r=ReportPaslon/detailPaslon&amp;id=2612" TargetMode="External"/><Relationship Id="rId8" Type="http://schemas.openxmlformats.org/officeDocument/2006/relationships/hyperlink" Target="http://infopilkada.kpu.go.id/sitap-2017/index.php?r=ReportPaslon/detailPaslon&amp;id=3078" TargetMode="External"/><Relationship Id="rId31" Type="http://schemas.openxmlformats.org/officeDocument/2006/relationships/hyperlink" Target="http://infopilkada.kpu.go.id/sitap-2017/index.php?r=ReportPaslon/detailPaslon&amp;id=2844" TargetMode="External"/><Relationship Id="rId30" Type="http://schemas.openxmlformats.org/officeDocument/2006/relationships/hyperlink" Target="http://infopilkada.kpu.go.id/sitap-2017/index.php?r=ReportPaslon/detailPaslon&amp;id=2896" TargetMode="External"/><Relationship Id="rId11" Type="http://schemas.openxmlformats.org/officeDocument/2006/relationships/hyperlink" Target="http://infopilkada.kpu.go.id/sitap-2017/index.php?r=ReportPaslon/detailPaslon&amp;id=3348" TargetMode="External"/><Relationship Id="rId33" Type="http://schemas.openxmlformats.org/officeDocument/2006/relationships/hyperlink" Target="http://infopilkada.kpu.go.id/sitap-2017/index.php?r=ReportPaslon/detailPaslon&amp;id=2421" TargetMode="External"/><Relationship Id="rId10" Type="http://schemas.openxmlformats.org/officeDocument/2006/relationships/hyperlink" Target="http://infopilkada.kpu.go.id/sitap-2017/index.php?r=ReportPaslon/detailPaslon&amp;id=2694" TargetMode="External"/><Relationship Id="rId32" Type="http://schemas.openxmlformats.org/officeDocument/2006/relationships/hyperlink" Target="http://infopilkada.kpu.go.id/sitap-2017/index.php?r=ReportPaslon/detailPaslon&amp;id=2644" TargetMode="External"/><Relationship Id="rId13" Type="http://schemas.openxmlformats.org/officeDocument/2006/relationships/hyperlink" Target="http://infopilkada.kpu.go.id/sitap-2017/index.php?r=ReportPaslon/detailPaslon&amp;id=2850" TargetMode="External"/><Relationship Id="rId35" Type="http://schemas.openxmlformats.org/officeDocument/2006/relationships/hyperlink" Target="http://infopilkada.kpu.go.id/sitap-2017/index.php?r=ReportPaslon/detailPaslon&amp;id=3103" TargetMode="External"/><Relationship Id="rId12" Type="http://schemas.openxmlformats.org/officeDocument/2006/relationships/hyperlink" Target="http://infopilkada.kpu.go.id/sitap-2017/index.php?r=ReportPaslon/detailPaslon&amp;id=2513" TargetMode="External"/><Relationship Id="rId34" Type="http://schemas.openxmlformats.org/officeDocument/2006/relationships/hyperlink" Target="http://infopilkada.kpu.go.id/sitap-2017/index.php?r=ReportPaslon/detailPaslon&amp;id=2206" TargetMode="External"/><Relationship Id="rId15" Type="http://schemas.openxmlformats.org/officeDocument/2006/relationships/hyperlink" Target="http://infopilkada.kpu.go.id/sitap-2017/index.php?r=ReportPaslon/detailPaslon&amp;id=2826" TargetMode="External"/><Relationship Id="rId37" Type="http://schemas.openxmlformats.org/officeDocument/2006/relationships/hyperlink" Target="http://infopilkada.kpu.go.id/sitap-2017/index.php?r=ReportPaslon/detailPaslon&amp;id=3189" TargetMode="External"/><Relationship Id="rId14" Type="http://schemas.openxmlformats.org/officeDocument/2006/relationships/hyperlink" Target="http://infopilkada.kpu.go.id/sitap-2017/index.php?r=ReportPaslon/detailPaslon&amp;id=3357" TargetMode="External"/><Relationship Id="rId36" Type="http://schemas.openxmlformats.org/officeDocument/2006/relationships/hyperlink" Target="http://infopilkada.kpu.go.id/sitap-2017/index.php?r=ReportPaslon/detailPaslon&amp;id=2776" TargetMode="External"/><Relationship Id="rId17" Type="http://schemas.openxmlformats.org/officeDocument/2006/relationships/hyperlink" Target="http://infopilkada.kpu.go.id/sitap-2017/index.php?r=ReportPaslon/detailPaslon&amp;id=3149" TargetMode="External"/><Relationship Id="rId39" Type="http://schemas.openxmlformats.org/officeDocument/2006/relationships/hyperlink" Target="http://infopilkada.kpu.go.id/sitap-2017/index.php?r=ReportPaslon/detailPaslon&amp;id=2234" TargetMode="External"/><Relationship Id="rId16" Type="http://schemas.openxmlformats.org/officeDocument/2006/relationships/hyperlink" Target="http://infopilkada.kpu.go.id/sitap-2017/index.php?r=ReportPaslon/detailPaslon&amp;id=3107" TargetMode="External"/><Relationship Id="rId38" Type="http://schemas.openxmlformats.org/officeDocument/2006/relationships/hyperlink" Target="http://infopilkada.kpu.go.id/sitap-2017/index.php?r=ReportPaslon/detailPaslon&amp;id=2940" TargetMode="External"/><Relationship Id="rId19" Type="http://schemas.openxmlformats.org/officeDocument/2006/relationships/hyperlink" Target="http://infopilkada.kpu.go.id/sitap-2017/index.php?r=ReportPaslon/detailPaslon&amp;id=2171" TargetMode="External"/><Relationship Id="rId18" Type="http://schemas.openxmlformats.org/officeDocument/2006/relationships/hyperlink" Target="http://infopilkada.kpu.go.id/sitap-2017/index.php?r=ReportPaslon/detailPaslon&amp;id=3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sheetData>
    <row r="1">
      <c r="A1" s="4" t="s">
        <v>10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4" t="s">
        <v>26</v>
      </c>
      <c r="N1" s="3" t="s">
        <v>27</v>
      </c>
      <c r="O1" s="3" t="s">
        <v>28</v>
      </c>
      <c r="P1" s="3" t="s">
        <v>29</v>
      </c>
      <c r="Q1" s="3" t="s">
        <v>9</v>
      </c>
      <c r="R1" s="3" t="s">
        <v>30</v>
      </c>
      <c r="S1" s="3" t="s">
        <v>31</v>
      </c>
      <c r="T1" s="3" t="s">
        <v>33</v>
      </c>
      <c r="U1" s="3" t="s">
        <v>34</v>
      </c>
      <c r="V1" s="3" t="s">
        <v>35</v>
      </c>
      <c r="W1" s="3" t="s">
        <v>32</v>
      </c>
      <c r="X1" s="3" t="s">
        <v>36</v>
      </c>
      <c r="Y1" s="3" t="s">
        <v>37</v>
      </c>
      <c r="Z1" s="3" t="s">
        <v>38</v>
      </c>
      <c r="AA1" s="3" t="s">
        <v>40</v>
      </c>
      <c r="AB1" s="3" t="s">
        <v>41</v>
      </c>
      <c r="AC1" s="3" t="s">
        <v>42</v>
      </c>
      <c r="AD1" s="3" t="s">
        <v>43</v>
      </c>
      <c r="AE1" s="4" t="s">
        <v>44</v>
      </c>
      <c r="AF1" s="4" t="s">
        <v>45</v>
      </c>
      <c r="AG1" s="4" t="s">
        <v>46</v>
      </c>
      <c r="AH1" s="4" t="s">
        <v>47</v>
      </c>
      <c r="AI1" s="4" t="s">
        <v>48</v>
      </c>
      <c r="AJ1" s="4" t="s">
        <v>49</v>
      </c>
      <c r="AK1" s="4" t="s">
        <v>50</v>
      </c>
      <c r="AL1" s="4" t="s">
        <v>51</v>
      </c>
      <c r="AM1" s="4" t="s">
        <v>52</v>
      </c>
      <c r="AN1" s="7" t="s">
        <v>53</v>
      </c>
      <c r="AO1" s="4" t="s">
        <v>58</v>
      </c>
      <c r="AP1" s="8" t="s">
        <v>59</v>
      </c>
      <c r="AQ1" s="8" t="s">
        <v>61</v>
      </c>
    </row>
    <row r="2">
      <c r="A2" s="9" t="s">
        <v>62</v>
      </c>
      <c r="B2" s="10" t="s">
        <v>14</v>
      </c>
      <c r="C2" s="10" t="s">
        <v>67</v>
      </c>
      <c r="D2" s="3" t="s">
        <v>68</v>
      </c>
      <c r="E2" s="3" t="s">
        <v>69</v>
      </c>
      <c r="F2" s="4" t="s">
        <v>70</v>
      </c>
      <c r="G2" s="11" t="s">
        <v>74</v>
      </c>
      <c r="H2" s="10" t="s">
        <v>75</v>
      </c>
      <c r="I2" s="12" t="s">
        <v>76</v>
      </c>
      <c r="J2" s="13" t="s">
        <v>77</v>
      </c>
      <c r="K2" s="3"/>
      <c r="L2" s="5">
        <f>3+5</f>
        <v>8</v>
      </c>
      <c r="M2" s="3"/>
      <c r="N2" s="9">
        <v>35.0</v>
      </c>
      <c r="O2" s="15">
        <f t="shared" ref="O2:O40" si="1">L2/N2</f>
        <v>0.2285714286</v>
      </c>
      <c r="P2" s="3"/>
      <c r="Q2" s="5">
        <v>1.0</v>
      </c>
      <c r="R2" s="3"/>
      <c r="S2" s="3"/>
      <c r="T2" s="3"/>
      <c r="U2" s="3"/>
      <c r="V2" s="3"/>
      <c r="W2" s="5">
        <v>1.0</v>
      </c>
      <c r="X2" s="3"/>
      <c r="Y2" s="3"/>
      <c r="Z2" s="3"/>
      <c r="AA2" s="3"/>
      <c r="AB2" s="3"/>
      <c r="AC2" s="3"/>
      <c r="AD2" s="3"/>
      <c r="AE2" s="3"/>
      <c r="AF2" s="3"/>
      <c r="AG2" s="5">
        <v>1.0</v>
      </c>
      <c r="AH2" s="3"/>
      <c r="AI2" s="3"/>
      <c r="AJ2" s="5">
        <v>1.0</v>
      </c>
      <c r="AK2" s="3"/>
      <c r="AL2" s="3"/>
      <c r="AM2" s="3"/>
      <c r="AN2" s="3"/>
      <c r="AO2" s="5">
        <v>0.0</v>
      </c>
      <c r="AP2" s="16" t="s">
        <v>85</v>
      </c>
      <c r="AQ2" s="16"/>
    </row>
    <row r="3">
      <c r="A3" s="9" t="s">
        <v>87</v>
      </c>
      <c r="B3" s="10" t="s">
        <v>14</v>
      </c>
      <c r="C3" s="18" t="s">
        <v>67</v>
      </c>
      <c r="D3" s="3" t="s">
        <v>68</v>
      </c>
      <c r="E3" s="3" t="s">
        <v>93</v>
      </c>
      <c r="F3" s="10" t="s">
        <v>84</v>
      </c>
      <c r="G3" s="11" t="s">
        <v>94</v>
      </c>
      <c r="H3" s="18" t="s">
        <v>75</v>
      </c>
      <c r="I3" s="12" t="s">
        <v>96</v>
      </c>
      <c r="J3" s="13" t="s">
        <v>98</v>
      </c>
      <c r="K3" s="3"/>
      <c r="L3" s="5">
        <f>1+8+3</f>
        <v>12</v>
      </c>
      <c r="M3" s="3"/>
      <c r="N3" s="9">
        <v>50.0</v>
      </c>
      <c r="O3" s="15">
        <f t="shared" si="1"/>
        <v>0.24</v>
      </c>
      <c r="P3" s="3"/>
      <c r="Q3" s="5">
        <v>1.0</v>
      </c>
      <c r="R3" s="3"/>
      <c r="S3" s="5">
        <v>1.0</v>
      </c>
      <c r="T3" s="3"/>
      <c r="U3" s="3"/>
      <c r="V3" s="3"/>
      <c r="W3" s="3"/>
      <c r="X3" s="5">
        <v>1.0</v>
      </c>
      <c r="Y3" s="3"/>
      <c r="Z3" s="3"/>
      <c r="AA3" s="3"/>
      <c r="AB3" s="3"/>
      <c r="AC3" s="5">
        <v>1.0</v>
      </c>
      <c r="AD3" s="3"/>
      <c r="AE3" s="3"/>
      <c r="AF3" s="3"/>
      <c r="AG3" s="5">
        <v>1.0</v>
      </c>
      <c r="AH3" s="3"/>
      <c r="AI3" s="3"/>
      <c r="AJ3" s="5">
        <v>1.0</v>
      </c>
      <c r="AK3" s="3"/>
      <c r="AL3" s="3"/>
      <c r="AM3" s="3"/>
      <c r="AN3" s="3"/>
      <c r="AO3" s="3"/>
      <c r="AP3" s="16"/>
      <c r="AQ3" s="16"/>
    </row>
    <row r="4">
      <c r="A4" s="5" t="s">
        <v>102</v>
      </c>
      <c r="B4" s="4" t="s">
        <v>14</v>
      </c>
      <c r="C4" s="4" t="s">
        <v>67</v>
      </c>
      <c r="D4" s="3" t="s">
        <v>68</v>
      </c>
      <c r="E4" s="3" t="s">
        <v>93</v>
      </c>
      <c r="F4" s="10" t="s">
        <v>84</v>
      </c>
      <c r="G4" s="11" t="s">
        <v>104</v>
      </c>
      <c r="H4" s="4" t="s">
        <v>75</v>
      </c>
      <c r="I4" s="12" t="s">
        <v>105</v>
      </c>
      <c r="J4" s="13" t="s">
        <v>106</v>
      </c>
      <c r="K4" s="3"/>
      <c r="L4" s="5">
        <f>3+10+5+2</f>
        <v>20</v>
      </c>
      <c r="M4" s="3"/>
      <c r="N4" s="9">
        <v>50.0</v>
      </c>
      <c r="O4" s="15">
        <f t="shared" si="1"/>
        <v>0.4</v>
      </c>
      <c r="P4" s="5">
        <v>1.0</v>
      </c>
      <c r="Q4" s="3"/>
      <c r="R4" s="3"/>
      <c r="S4" s="3"/>
      <c r="T4" s="5">
        <v>1.0</v>
      </c>
      <c r="U4" s="3"/>
      <c r="V4" s="3"/>
      <c r="W4" s="5">
        <v>1.0</v>
      </c>
      <c r="X4" s="3"/>
      <c r="Y4" s="5">
        <v>1.0</v>
      </c>
      <c r="Z4" s="3"/>
      <c r="AA4" s="3"/>
      <c r="AB4" s="3"/>
      <c r="AC4" s="3"/>
      <c r="AD4" s="3"/>
      <c r="AE4" s="3"/>
      <c r="AF4" s="3"/>
      <c r="AG4" s="5">
        <v>1.0</v>
      </c>
      <c r="AH4" s="3"/>
      <c r="AI4" s="3"/>
      <c r="AJ4" s="5">
        <v>1.0</v>
      </c>
      <c r="AK4" s="3"/>
      <c r="AL4" s="3"/>
      <c r="AM4" s="3"/>
      <c r="AN4" s="5">
        <v>1.0</v>
      </c>
      <c r="AO4" s="5">
        <v>0.0</v>
      </c>
      <c r="AP4" s="16"/>
      <c r="AQ4" s="16"/>
    </row>
    <row r="5">
      <c r="A5" s="9" t="s">
        <v>109</v>
      </c>
      <c r="B5" s="10" t="s">
        <v>14</v>
      </c>
      <c r="C5" s="10" t="s">
        <v>67</v>
      </c>
      <c r="D5" s="3" t="s">
        <v>68</v>
      </c>
      <c r="E5" s="4" t="s">
        <v>110</v>
      </c>
      <c r="F5" s="20" t="s">
        <v>82</v>
      </c>
      <c r="G5" s="21" t="s">
        <v>112</v>
      </c>
      <c r="H5" s="10" t="s">
        <v>75</v>
      </c>
      <c r="I5" s="3" t="s">
        <v>115</v>
      </c>
      <c r="J5" s="22">
        <v>26177.0</v>
      </c>
      <c r="K5" s="3"/>
      <c r="L5" s="5">
        <f>8+11+7+4+5+3+1</f>
        <v>39</v>
      </c>
      <c r="M5" s="3"/>
      <c r="N5" s="9">
        <v>50.0</v>
      </c>
      <c r="O5" s="15">
        <f t="shared" si="1"/>
        <v>0.78</v>
      </c>
      <c r="P5" s="3"/>
      <c r="Q5" s="5">
        <v>1.0</v>
      </c>
      <c r="R5" s="3"/>
      <c r="S5" s="5">
        <v>1.0</v>
      </c>
      <c r="T5" s="5">
        <v>1.0</v>
      </c>
      <c r="U5" s="3"/>
      <c r="V5" s="5">
        <v>1.0</v>
      </c>
      <c r="W5" s="5">
        <v>1.0</v>
      </c>
      <c r="X5" s="5">
        <v>1.0</v>
      </c>
      <c r="Y5" s="5">
        <v>1.0</v>
      </c>
      <c r="Z5" s="3"/>
      <c r="AA5" s="3"/>
      <c r="AB5" s="3"/>
      <c r="AC5" s="3"/>
      <c r="AD5" s="3"/>
      <c r="AE5" s="5">
        <v>1.0</v>
      </c>
      <c r="AF5" s="3"/>
      <c r="AG5" s="3"/>
      <c r="AH5" s="5">
        <v>1.0</v>
      </c>
      <c r="AI5" s="3"/>
      <c r="AJ5" s="3"/>
      <c r="AK5" s="3"/>
      <c r="AL5" s="3"/>
      <c r="AM5" s="3"/>
      <c r="AN5" s="5">
        <v>1.0</v>
      </c>
      <c r="AO5" s="3"/>
      <c r="AP5" s="24" t="s">
        <v>119</v>
      </c>
      <c r="AQ5" s="16"/>
    </row>
    <row r="6">
      <c r="A6" s="9" t="s">
        <v>123</v>
      </c>
      <c r="B6" s="10" t="s">
        <v>14</v>
      </c>
      <c r="C6" s="10" t="s">
        <v>67</v>
      </c>
      <c r="D6" s="3" t="s">
        <v>68</v>
      </c>
      <c r="E6" s="4" t="s">
        <v>124</v>
      </c>
      <c r="F6" s="20" t="s">
        <v>86</v>
      </c>
      <c r="G6" s="21" t="s">
        <v>125</v>
      </c>
      <c r="H6" s="10" t="s">
        <v>75</v>
      </c>
      <c r="I6" s="3" t="s">
        <v>127</v>
      </c>
      <c r="J6" s="22">
        <v>30288.0</v>
      </c>
      <c r="K6" s="3"/>
      <c r="L6" s="5">
        <f>5+2+11+4+4+3+2+1</f>
        <v>32</v>
      </c>
      <c r="M6" s="3"/>
      <c r="N6" s="9">
        <v>35.0</v>
      </c>
      <c r="O6" s="15">
        <f t="shared" si="1"/>
        <v>0.9142857143</v>
      </c>
      <c r="P6" s="5">
        <v>1.0</v>
      </c>
      <c r="Q6" s="5">
        <v>1.0</v>
      </c>
      <c r="R6" s="3"/>
      <c r="S6" s="5">
        <v>1.0</v>
      </c>
      <c r="T6" s="5">
        <v>1.0</v>
      </c>
      <c r="U6" s="5">
        <v>1.0</v>
      </c>
      <c r="V6" s="5">
        <v>1.0</v>
      </c>
      <c r="W6" s="5">
        <v>1.0</v>
      </c>
      <c r="X6" s="3"/>
      <c r="Y6" s="5">
        <v>1.0</v>
      </c>
      <c r="Z6" s="3"/>
      <c r="AA6" s="3"/>
      <c r="AB6" s="3"/>
      <c r="AC6" s="3"/>
      <c r="AD6" s="3"/>
      <c r="AE6" s="5">
        <v>1.0</v>
      </c>
      <c r="AF6" s="3"/>
      <c r="AG6" s="3"/>
      <c r="AH6" s="3"/>
      <c r="AI6" s="3"/>
      <c r="AJ6" s="5">
        <v>1.0</v>
      </c>
      <c r="AK6" s="3"/>
      <c r="AL6" s="3"/>
      <c r="AM6" s="3"/>
      <c r="AN6" s="3"/>
      <c r="AO6" s="3"/>
      <c r="AP6" s="16"/>
      <c r="AQ6" s="16"/>
    </row>
    <row r="7">
      <c r="A7" s="9" t="s">
        <v>131</v>
      </c>
      <c r="B7" s="10" t="s">
        <v>14</v>
      </c>
      <c r="C7" s="18" t="s">
        <v>67</v>
      </c>
      <c r="D7" s="3" t="s">
        <v>68</v>
      </c>
      <c r="E7" s="4" t="s">
        <v>133</v>
      </c>
      <c r="F7" s="20" t="s">
        <v>108</v>
      </c>
      <c r="G7" s="11" t="s">
        <v>134</v>
      </c>
      <c r="H7" s="18" t="s">
        <v>75</v>
      </c>
      <c r="I7" s="3" t="s">
        <v>135</v>
      </c>
      <c r="J7" s="3" t="s">
        <v>136</v>
      </c>
      <c r="K7" s="3"/>
      <c r="L7" s="5">
        <f>13</f>
        <v>13</v>
      </c>
      <c r="M7" s="3"/>
      <c r="N7" s="9">
        <v>35.0</v>
      </c>
      <c r="O7" s="15">
        <f t="shared" si="1"/>
        <v>0.3714285714</v>
      </c>
      <c r="P7" s="3"/>
      <c r="Q7" s="3"/>
      <c r="R7" s="3"/>
      <c r="S7" s="3"/>
      <c r="T7" s="5">
        <v>1.0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5">
        <v>1.0</v>
      </c>
      <c r="AF7" s="3"/>
      <c r="AG7" s="3"/>
      <c r="AH7" s="3"/>
      <c r="AI7" s="3"/>
      <c r="AJ7" s="5">
        <v>1.0</v>
      </c>
      <c r="AK7" s="3"/>
      <c r="AL7" s="3"/>
      <c r="AM7" s="3"/>
      <c r="AN7" s="3"/>
      <c r="AO7" s="3"/>
      <c r="AP7" s="16"/>
      <c r="AQ7" s="16"/>
    </row>
    <row r="8">
      <c r="A8" s="9" t="s">
        <v>137</v>
      </c>
      <c r="B8" s="10" t="s">
        <v>14</v>
      </c>
      <c r="C8" s="10" t="s">
        <v>67</v>
      </c>
      <c r="D8" s="3" t="s">
        <v>68</v>
      </c>
      <c r="E8" s="4" t="s">
        <v>138</v>
      </c>
      <c r="F8" s="10" t="s">
        <v>97</v>
      </c>
      <c r="G8" s="11" t="s">
        <v>139</v>
      </c>
      <c r="H8" s="10" t="s">
        <v>75</v>
      </c>
      <c r="I8" s="3" t="s">
        <v>140</v>
      </c>
      <c r="J8" s="3" t="s">
        <v>141</v>
      </c>
      <c r="K8" s="3"/>
      <c r="L8" s="5">
        <f>3+2+1+5+6+2+3+1</f>
        <v>23</v>
      </c>
      <c r="M8" s="3"/>
      <c r="N8" s="9">
        <v>30.0</v>
      </c>
      <c r="O8" s="15">
        <f t="shared" si="1"/>
        <v>0.7666666667</v>
      </c>
      <c r="P8" s="5">
        <v>1.0</v>
      </c>
      <c r="Q8" s="5">
        <v>1.0</v>
      </c>
      <c r="R8" s="5">
        <v>1.0</v>
      </c>
      <c r="S8" s="5">
        <v>1.0</v>
      </c>
      <c r="T8" s="5">
        <v>1.0</v>
      </c>
      <c r="U8" s="3"/>
      <c r="V8" s="5">
        <v>1.0</v>
      </c>
      <c r="W8" s="5">
        <v>1.0</v>
      </c>
      <c r="X8" s="5">
        <v>1.0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5">
        <v>1.0</v>
      </c>
      <c r="AK8" s="3"/>
      <c r="AL8" s="3"/>
      <c r="AM8" s="3"/>
      <c r="AN8" s="3"/>
      <c r="AO8" s="3"/>
      <c r="AP8" s="16"/>
      <c r="AQ8" s="16"/>
    </row>
    <row r="9">
      <c r="A9" s="5" t="s">
        <v>144</v>
      </c>
      <c r="B9" s="10" t="s">
        <v>14</v>
      </c>
      <c r="C9" s="10" t="s">
        <v>67</v>
      </c>
      <c r="D9" s="3" t="s">
        <v>68</v>
      </c>
      <c r="E9" s="3" t="s">
        <v>146</v>
      </c>
      <c r="F9" s="3" t="s">
        <v>83</v>
      </c>
      <c r="G9" s="11" t="s">
        <v>142</v>
      </c>
      <c r="H9" s="10" t="s">
        <v>75</v>
      </c>
      <c r="I9" s="12" t="s">
        <v>149</v>
      </c>
      <c r="J9" s="26" t="s">
        <v>150</v>
      </c>
      <c r="K9" s="3"/>
      <c r="L9" s="5">
        <f>6+1</f>
        <v>7</v>
      </c>
      <c r="M9" s="3"/>
      <c r="N9" s="9">
        <v>35.0</v>
      </c>
      <c r="O9" s="15">
        <f t="shared" si="1"/>
        <v>0.2</v>
      </c>
      <c r="P9" s="3"/>
      <c r="Q9" s="3"/>
      <c r="R9" s="3"/>
      <c r="S9" s="5">
        <v>1.0</v>
      </c>
      <c r="T9" s="3"/>
      <c r="U9" s="3"/>
      <c r="V9" s="3"/>
      <c r="W9" s="3"/>
      <c r="X9" s="3"/>
      <c r="Y9" s="5">
        <v>1.0</v>
      </c>
      <c r="Z9" s="3"/>
      <c r="AA9" s="3"/>
      <c r="AB9" s="3"/>
      <c r="AC9" s="3"/>
      <c r="AD9" s="3"/>
      <c r="AE9" s="3"/>
      <c r="AF9" s="3"/>
      <c r="AG9" s="5">
        <v>1.0</v>
      </c>
      <c r="AH9" s="3"/>
      <c r="AI9" s="3"/>
      <c r="AJ9" s="3"/>
      <c r="AK9" s="3"/>
      <c r="AL9" s="3"/>
      <c r="AM9" s="3"/>
      <c r="AN9" s="3"/>
      <c r="AO9" s="5">
        <v>0.0</v>
      </c>
      <c r="AP9" s="16"/>
      <c r="AQ9" s="16"/>
    </row>
    <row r="10">
      <c r="A10" s="9" t="s">
        <v>154</v>
      </c>
      <c r="B10" s="10" t="s">
        <v>14</v>
      </c>
      <c r="C10" s="10" t="s">
        <v>67</v>
      </c>
      <c r="D10" s="3" t="s">
        <v>68</v>
      </c>
      <c r="E10" s="3" t="s">
        <v>155</v>
      </c>
      <c r="F10" s="3" t="s">
        <v>83</v>
      </c>
      <c r="G10" s="11" t="s">
        <v>143</v>
      </c>
      <c r="H10" s="10" t="s">
        <v>75</v>
      </c>
      <c r="I10" s="12" t="s">
        <v>157</v>
      </c>
      <c r="J10" s="13" t="s">
        <v>158</v>
      </c>
      <c r="K10" s="3"/>
      <c r="L10" s="5">
        <f>3+6</f>
        <v>9</v>
      </c>
      <c r="M10" s="3"/>
      <c r="N10" s="9">
        <v>40.0</v>
      </c>
      <c r="O10" s="15">
        <f t="shared" si="1"/>
        <v>0.225</v>
      </c>
      <c r="P10" s="5">
        <v>1.0</v>
      </c>
      <c r="Q10" s="3"/>
      <c r="R10" s="3"/>
      <c r="S10" s="3"/>
      <c r="T10" s="3"/>
      <c r="U10" s="3"/>
      <c r="V10" s="3"/>
      <c r="W10" s="5">
        <v>1.0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5">
        <v>1.0</v>
      </c>
      <c r="AI10" s="3"/>
      <c r="AJ10" s="3"/>
      <c r="AK10" s="3"/>
      <c r="AL10" s="3"/>
      <c r="AM10" s="3"/>
      <c r="AN10" s="3"/>
      <c r="AO10" s="5">
        <v>0.0</v>
      </c>
      <c r="AP10" s="16"/>
      <c r="AQ10" s="16"/>
    </row>
    <row r="11">
      <c r="A11" s="9" t="s">
        <v>164</v>
      </c>
      <c r="B11" s="10" t="s">
        <v>14</v>
      </c>
      <c r="C11" s="10" t="s">
        <v>67</v>
      </c>
      <c r="D11" s="3" t="s">
        <v>68</v>
      </c>
      <c r="E11" s="4" t="s">
        <v>165</v>
      </c>
      <c r="F11" s="10" t="s">
        <v>83</v>
      </c>
      <c r="G11" s="11" t="s">
        <v>145</v>
      </c>
      <c r="H11" s="10" t="s">
        <v>75</v>
      </c>
      <c r="I11" s="3" t="s">
        <v>168</v>
      </c>
      <c r="J11" s="22">
        <v>27488.0</v>
      </c>
      <c r="K11" s="3"/>
      <c r="L11" s="5">
        <f>11+5</f>
        <v>16</v>
      </c>
      <c r="M11" s="3"/>
      <c r="N11" s="9">
        <v>45.0</v>
      </c>
      <c r="O11" s="15">
        <f t="shared" si="1"/>
        <v>0.3555555556</v>
      </c>
      <c r="P11" s="3"/>
      <c r="Q11" s="3"/>
      <c r="R11" s="3"/>
      <c r="S11" s="5">
        <v>1.0</v>
      </c>
      <c r="T11" s="3"/>
      <c r="U11" s="3"/>
      <c r="V11" s="3"/>
      <c r="W11" s="5">
        <v>1.0</v>
      </c>
      <c r="X11" s="3"/>
      <c r="Y11" s="3"/>
      <c r="Z11" s="3"/>
      <c r="AA11" s="3"/>
      <c r="AB11" s="3"/>
      <c r="AC11" s="3"/>
      <c r="AD11" s="3"/>
      <c r="AE11" s="3"/>
      <c r="AF11" s="3"/>
      <c r="AG11" s="5">
        <v>1.0</v>
      </c>
      <c r="AH11" s="3"/>
      <c r="AI11" s="3"/>
      <c r="AJ11" s="5">
        <v>1.0</v>
      </c>
      <c r="AK11" s="3"/>
      <c r="AL11" s="3"/>
      <c r="AM11" s="3"/>
      <c r="AN11" s="3"/>
      <c r="AO11" s="3"/>
      <c r="AP11" s="16" t="s">
        <v>173</v>
      </c>
      <c r="AQ11" s="16" t="s">
        <v>174</v>
      </c>
    </row>
    <row r="12">
      <c r="A12" s="9" t="s">
        <v>176</v>
      </c>
      <c r="B12" s="10" t="s">
        <v>14</v>
      </c>
      <c r="C12" s="18" t="s">
        <v>67</v>
      </c>
      <c r="D12" s="3" t="s">
        <v>68</v>
      </c>
      <c r="E12" s="3" t="s">
        <v>177</v>
      </c>
      <c r="F12" s="10" t="s">
        <v>92</v>
      </c>
      <c r="G12" s="11" t="s">
        <v>147</v>
      </c>
      <c r="H12" s="18" t="s">
        <v>75</v>
      </c>
      <c r="I12" s="29" t="s">
        <v>180</v>
      </c>
      <c r="J12" s="30" t="s">
        <v>184</v>
      </c>
      <c r="K12" s="3"/>
      <c r="L12" s="5">
        <f>3+4+4</f>
        <v>11</v>
      </c>
      <c r="M12" s="3"/>
      <c r="N12" s="9">
        <v>40.0</v>
      </c>
      <c r="O12" s="15">
        <f t="shared" si="1"/>
        <v>0.275</v>
      </c>
      <c r="P12" s="3"/>
      <c r="Q12" s="5">
        <v>1.0</v>
      </c>
      <c r="R12" s="3"/>
      <c r="S12" s="3"/>
      <c r="T12" s="3"/>
      <c r="U12" s="5">
        <v>1.0</v>
      </c>
      <c r="V12" s="3"/>
      <c r="W12" s="5">
        <v>1.0</v>
      </c>
      <c r="X12" s="3"/>
      <c r="Y12" s="3"/>
      <c r="Z12" s="3"/>
      <c r="AA12" s="3"/>
      <c r="AB12" s="3"/>
      <c r="AC12" s="3"/>
      <c r="AD12" s="3"/>
      <c r="AE12" s="3"/>
      <c r="AF12" s="3"/>
      <c r="AG12" s="5">
        <v>1.0</v>
      </c>
      <c r="AH12" s="3"/>
      <c r="AI12" s="3"/>
      <c r="AJ12" s="5">
        <v>1.0</v>
      </c>
      <c r="AK12" s="3"/>
      <c r="AL12" s="3"/>
      <c r="AM12" s="3"/>
      <c r="AN12" s="3"/>
      <c r="AO12" s="3"/>
      <c r="AP12" s="16" t="s">
        <v>192</v>
      </c>
      <c r="AQ12" s="16"/>
    </row>
    <row r="13">
      <c r="A13" s="9" t="s">
        <v>193</v>
      </c>
      <c r="B13" s="10" t="s">
        <v>14</v>
      </c>
      <c r="C13" s="10" t="s">
        <v>67</v>
      </c>
      <c r="D13" s="3" t="s">
        <v>68</v>
      </c>
      <c r="E13" s="4" t="s">
        <v>195</v>
      </c>
      <c r="F13" s="20" t="s">
        <v>114</v>
      </c>
      <c r="G13" s="11" t="s">
        <v>148</v>
      </c>
      <c r="H13" s="10" t="s">
        <v>75</v>
      </c>
      <c r="I13" s="3" t="s">
        <v>197</v>
      </c>
      <c r="J13" s="22" t="s">
        <v>199</v>
      </c>
      <c r="K13" s="3"/>
      <c r="L13" s="5">
        <f>1+2+1+8+5</f>
        <v>17</v>
      </c>
      <c r="M13" s="3"/>
      <c r="N13" s="9">
        <v>30.0</v>
      </c>
      <c r="O13" s="15">
        <f t="shared" si="1"/>
        <v>0.5666666667</v>
      </c>
      <c r="P13" s="5">
        <v>1.0</v>
      </c>
      <c r="Q13" s="5">
        <v>1.0</v>
      </c>
      <c r="R13" s="5">
        <v>1.0</v>
      </c>
      <c r="S13" s="5">
        <v>1.0</v>
      </c>
      <c r="T13" s="3"/>
      <c r="U13" s="3"/>
      <c r="V13" s="3"/>
      <c r="W13" s="5">
        <v>1.0</v>
      </c>
      <c r="X13" s="3"/>
      <c r="Y13" s="3"/>
      <c r="Z13" s="3"/>
      <c r="AA13" s="3"/>
      <c r="AB13" s="3"/>
      <c r="AC13" s="3"/>
      <c r="AD13" s="3"/>
      <c r="AE13" s="3"/>
      <c r="AF13" s="3"/>
      <c r="AG13" s="5">
        <v>1.0</v>
      </c>
      <c r="AH13" s="5">
        <v>1.0</v>
      </c>
      <c r="AI13" s="3"/>
      <c r="AJ13" s="5">
        <v>1.0</v>
      </c>
      <c r="AK13" s="3"/>
      <c r="AL13" s="3"/>
      <c r="AM13" s="3"/>
      <c r="AN13" s="3"/>
      <c r="AO13" s="5">
        <v>1.0</v>
      </c>
      <c r="AP13" s="16"/>
      <c r="AQ13" s="16"/>
    </row>
    <row r="14">
      <c r="A14" s="9" t="s">
        <v>202</v>
      </c>
      <c r="B14" s="10" t="s">
        <v>89</v>
      </c>
      <c r="C14" s="10" t="s">
        <v>67</v>
      </c>
      <c r="D14" s="3" t="s">
        <v>68</v>
      </c>
      <c r="E14" s="4" t="s">
        <v>203</v>
      </c>
      <c r="F14" s="10" t="s">
        <v>81</v>
      </c>
      <c r="G14" s="21" t="s">
        <v>151</v>
      </c>
      <c r="H14" s="10" t="s">
        <v>75</v>
      </c>
      <c r="I14" s="12" t="s">
        <v>204</v>
      </c>
      <c r="J14" s="31" t="s">
        <v>205</v>
      </c>
      <c r="K14" s="3"/>
      <c r="L14" s="5">
        <f>1+2+2+2</f>
        <v>7</v>
      </c>
      <c r="M14" s="3"/>
      <c r="N14" s="9">
        <v>20.0</v>
      </c>
      <c r="O14" s="15">
        <f t="shared" si="1"/>
        <v>0.35</v>
      </c>
      <c r="P14" s="3"/>
      <c r="Q14" s="3"/>
      <c r="R14" s="3"/>
      <c r="S14" s="3"/>
      <c r="T14" s="3"/>
      <c r="U14" s="5">
        <v>1.0</v>
      </c>
      <c r="V14" s="3"/>
      <c r="W14" s="3"/>
      <c r="X14" s="3"/>
      <c r="Y14" s="5">
        <v>1.0</v>
      </c>
      <c r="Z14" s="3"/>
      <c r="AA14" s="3"/>
      <c r="AB14" s="5">
        <v>1.0</v>
      </c>
      <c r="AC14" s="5">
        <v>1.0</v>
      </c>
      <c r="AD14" s="3"/>
      <c r="AE14" s="5">
        <v>1.0</v>
      </c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16"/>
      <c r="AQ14" s="16"/>
    </row>
    <row r="15">
      <c r="A15" s="34" t="s">
        <v>207</v>
      </c>
      <c r="B15" s="20" t="s">
        <v>89</v>
      </c>
      <c r="C15" s="35" t="s">
        <v>67</v>
      </c>
      <c r="D15" s="3" t="s">
        <v>208</v>
      </c>
      <c r="E15" s="3" t="s">
        <v>209</v>
      </c>
      <c r="F15" s="20" t="s">
        <v>118</v>
      </c>
      <c r="G15" s="27" t="s">
        <v>152</v>
      </c>
      <c r="H15" s="35" t="s">
        <v>75</v>
      </c>
      <c r="I15" s="3" t="s">
        <v>210</v>
      </c>
      <c r="J15" s="13" t="s">
        <v>211</v>
      </c>
      <c r="K15" s="3"/>
      <c r="L15" s="5">
        <v>12.0</v>
      </c>
      <c r="M15" s="3"/>
      <c r="N15" s="5">
        <v>40.0</v>
      </c>
      <c r="O15" s="15">
        <f t="shared" si="1"/>
        <v>0.3</v>
      </c>
      <c r="P15" s="3"/>
      <c r="Q15" s="5">
        <v>1.0</v>
      </c>
      <c r="R15" s="3"/>
      <c r="S15" s="3"/>
      <c r="T15" s="3"/>
      <c r="U15" s="5">
        <v>1.0</v>
      </c>
      <c r="V15" s="5">
        <v>1.0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5">
        <v>1.0</v>
      </c>
      <c r="AH15" s="3"/>
      <c r="AI15" s="3"/>
      <c r="AJ15" s="5">
        <v>1.0</v>
      </c>
      <c r="AK15" s="3"/>
      <c r="AL15" s="3"/>
      <c r="AM15" s="3"/>
      <c r="AN15" s="3"/>
      <c r="AO15" s="3"/>
      <c r="AP15" s="16"/>
      <c r="AQ15" s="16"/>
    </row>
    <row r="16">
      <c r="A16" s="9" t="s">
        <v>212</v>
      </c>
      <c r="B16" s="4" t="s">
        <v>89</v>
      </c>
      <c r="C16" s="4" t="s">
        <v>67</v>
      </c>
      <c r="D16" s="3" t="s">
        <v>68</v>
      </c>
      <c r="E16" s="4" t="s">
        <v>213</v>
      </c>
      <c r="F16" s="3" t="s">
        <v>82</v>
      </c>
      <c r="G16" s="28" t="s">
        <v>153</v>
      </c>
      <c r="H16" s="4" t="s">
        <v>75</v>
      </c>
      <c r="I16" s="12" t="s">
        <v>214</v>
      </c>
      <c r="J16" s="13" t="s">
        <v>215</v>
      </c>
      <c r="K16" s="3"/>
      <c r="L16" s="5">
        <f>3+5+5+5</f>
        <v>18</v>
      </c>
      <c r="M16" s="3"/>
      <c r="N16" s="9">
        <v>45.0</v>
      </c>
      <c r="O16" s="15">
        <f t="shared" si="1"/>
        <v>0.4</v>
      </c>
      <c r="P16" s="5">
        <v>1.0</v>
      </c>
      <c r="Q16" s="5">
        <v>1.0</v>
      </c>
      <c r="R16" s="5">
        <v>1.0</v>
      </c>
      <c r="S16" s="3"/>
      <c r="T16" s="3"/>
      <c r="U16" s="5">
        <v>1.0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5">
        <v>1.0</v>
      </c>
      <c r="AH16" s="3"/>
      <c r="AI16" s="3"/>
      <c r="AJ16" s="5">
        <v>1.0</v>
      </c>
      <c r="AK16" s="3"/>
      <c r="AL16" s="3"/>
      <c r="AM16" s="3"/>
      <c r="AN16" s="3"/>
      <c r="AO16" s="3"/>
      <c r="AP16" s="16"/>
      <c r="AQ16" s="16"/>
    </row>
    <row r="17">
      <c r="A17" s="9" t="s">
        <v>216</v>
      </c>
      <c r="B17" s="10" t="s">
        <v>89</v>
      </c>
      <c r="C17" s="10" t="s">
        <v>67</v>
      </c>
      <c r="D17" s="3" t="s">
        <v>68</v>
      </c>
      <c r="E17" s="3" t="s">
        <v>217</v>
      </c>
      <c r="F17" s="20" t="s">
        <v>82</v>
      </c>
      <c r="G17" s="11" t="s">
        <v>156</v>
      </c>
      <c r="H17" s="10" t="s">
        <v>75</v>
      </c>
      <c r="I17" s="3" t="s">
        <v>218</v>
      </c>
      <c r="J17" s="31">
        <v>28825.0</v>
      </c>
      <c r="K17" s="3"/>
      <c r="L17" s="5">
        <f>1+8</f>
        <v>9</v>
      </c>
      <c r="M17" s="3"/>
      <c r="N17" s="9">
        <v>45.0</v>
      </c>
      <c r="O17" s="15">
        <f t="shared" si="1"/>
        <v>0.2</v>
      </c>
      <c r="P17" s="5">
        <v>1.0</v>
      </c>
      <c r="Q17" s="5">
        <v>1.0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5">
        <v>1.0</v>
      </c>
      <c r="AH17" s="3"/>
      <c r="AI17" s="3"/>
      <c r="AJ17" s="5">
        <v>1.0</v>
      </c>
      <c r="AK17" s="3"/>
      <c r="AL17" s="3"/>
      <c r="AM17" s="3"/>
      <c r="AN17" s="3"/>
      <c r="AO17" s="3"/>
      <c r="AP17" s="16"/>
      <c r="AQ17" s="16"/>
    </row>
    <row r="18">
      <c r="A18" s="9" t="s">
        <v>219</v>
      </c>
      <c r="B18" s="10" t="s">
        <v>89</v>
      </c>
      <c r="C18" s="10" t="s">
        <v>67</v>
      </c>
      <c r="D18" s="3" t="s">
        <v>68</v>
      </c>
      <c r="E18" s="3" t="s">
        <v>217</v>
      </c>
      <c r="F18" s="20" t="s">
        <v>82</v>
      </c>
      <c r="G18" s="11" t="s">
        <v>159</v>
      </c>
      <c r="H18" s="10" t="s">
        <v>75</v>
      </c>
      <c r="I18" s="29" t="s">
        <v>220</v>
      </c>
      <c r="J18" s="3" t="s">
        <v>221</v>
      </c>
      <c r="K18" s="3"/>
      <c r="L18" s="5">
        <f>2+5+2</f>
        <v>9</v>
      </c>
      <c r="M18" s="3"/>
      <c r="N18" s="9">
        <v>45.0</v>
      </c>
      <c r="O18" s="15">
        <f t="shared" si="1"/>
        <v>0.2</v>
      </c>
      <c r="P18" s="3"/>
      <c r="Q18" s="3"/>
      <c r="R18" s="5">
        <v>1.0</v>
      </c>
      <c r="S18" s="3"/>
      <c r="T18" s="3"/>
      <c r="U18" s="3"/>
      <c r="V18" s="5">
        <v>1.0</v>
      </c>
      <c r="W18" s="5">
        <v>1.0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5">
        <v>1.0</v>
      </c>
      <c r="AP18" s="16" t="s">
        <v>222</v>
      </c>
      <c r="AQ18" s="16"/>
    </row>
    <row r="19">
      <c r="A19" s="5" t="s">
        <v>223</v>
      </c>
      <c r="B19" s="10" t="s">
        <v>89</v>
      </c>
      <c r="C19" s="10" t="s">
        <v>67</v>
      </c>
      <c r="D19" s="3" t="s">
        <v>68</v>
      </c>
      <c r="E19" s="3" t="s">
        <v>224</v>
      </c>
      <c r="F19" s="3" t="s">
        <v>82</v>
      </c>
      <c r="G19" s="11" t="s">
        <v>160</v>
      </c>
      <c r="H19" s="10" t="s">
        <v>75</v>
      </c>
      <c r="I19" s="12" t="s">
        <v>225</v>
      </c>
      <c r="J19" s="26" t="s">
        <v>226</v>
      </c>
      <c r="K19" s="3"/>
      <c r="L19" s="5">
        <f>9+6</f>
        <v>15</v>
      </c>
      <c r="M19" s="3"/>
      <c r="N19" s="9">
        <v>50.0</v>
      </c>
      <c r="O19" s="15">
        <f t="shared" si="1"/>
        <v>0.3</v>
      </c>
      <c r="P19" s="3"/>
      <c r="Q19" s="3"/>
      <c r="R19" s="3"/>
      <c r="S19" s="5">
        <v>1.0</v>
      </c>
      <c r="T19" s="3"/>
      <c r="U19" s="3"/>
      <c r="V19" s="3"/>
      <c r="W19" s="3"/>
      <c r="X19" s="5">
        <v>1.0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5">
        <v>1.0</v>
      </c>
      <c r="AJ19" s="3"/>
      <c r="AK19" s="3"/>
      <c r="AL19" s="3"/>
      <c r="AM19" s="3"/>
      <c r="AN19" s="3"/>
      <c r="AO19" s="3"/>
      <c r="AP19" s="16"/>
      <c r="AQ19" s="16"/>
    </row>
    <row r="20">
      <c r="A20" s="9" t="s">
        <v>227</v>
      </c>
      <c r="B20" s="10" t="s">
        <v>89</v>
      </c>
      <c r="C20" s="10" t="s">
        <v>67</v>
      </c>
      <c r="D20" s="3" t="s">
        <v>68</v>
      </c>
      <c r="E20" s="4" t="s">
        <v>228</v>
      </c>
      <c r="F20" s="4" t="s">
        <v>97</v>
      </c>
      <c r="G20" s="11" t="s">
        <v>161</v>
      </c>
      <c r="H20" s="10" t="s">
        <v>75</v>
      </c>
      <c r="I20" s="12" t="s">
        <v>229</v>
      </c>
      <c r="J20" s="13" t="s">
        <v>230</v>
      </c>
      <c r="K20" s="3"/>
      <c r="L20" s="5">
        <f>2+1+1+4+2+3+2+1</f>
        <v>16</v>
      </c>
      <c r="M20" s="3"/>
      <c r="N20" s="9">
        <v>25.0</v>
      </c>
      <c r="O20" s="15">
        <f t="shared" si="1"/>
        <v>0.64</v>
      </c>
      <c r="P20" s="5">
        <v>1.0</v>
      </c>
      <c r="Q20" s="5">
        <v>1.0</v>
      </c>
      <c r="R20" s="5">
        <v>1.0</v>
      </c>
      <c r="S20" s="3"/>
      <c r="T20" s="5">
        <v>1.0</v>
      </c>
      <c r="U20" s="3"/>
      <c r="V20" s="5">
        <v>1.0</v>
      </c>
      <c r="W20" s="5">
        <v>1.0</v>
      </c>
      <c r="X20" s="5">
        <v>1.0</v>
      </c>
      <c r="Y20" s="3"/>
      <c r="Z20" s="3"/>
      <c r="AA20" s="3"/>
      <c r="AB20" s="3"/>
      <c r="AC20" s="3"/>
      <c r="AD20" s="5">
        <v>1.0</v>
      </c>
      <c r="AE20" s="3"/>
      <c r="AF20" s="3"/>
      <c r="AG20" s="3"/>
      <c r="AH20" s="3"/>
      <c r="AI20" s="3"/>
      <c r="AJ20" s="3"/>
      <c r="AK20" s="3"/>
      <c r="AL20" s="3"/>
      <c r="AM20" s="3"/>
      <c r="AN20" s="5">
        <v>1.0</v>
      </c>
      <c r="AO20" s="5">
        <v>0.0</v>
      </c>
      <c r="AP20" s="16"/>
      <c r="AQ20" s="16"/>
    </row>
    <row r="21">
      <c r="A21" s="9" t="s">
        <v>231</v>
      </c>
      <c r="B21" s="4" t="s">
        <v>89</v>
      </c>
      <c r="C21" s="4" t="s">
        <v>67</v>
      </c>
      <c r="D21" s="3" t="s">
        <v>68</v>
      </c>
      <c r="E21" s="4" t="s">
        <v>155</v>
      </c>
      <c r="F21" s="3" t="s">
        <v>83</v>
      </c>
      <c r="G21" s="28" t="s">
        <v>162</v>
      </c>
      <c r="H21" s="4" t="s">
        <v>75</v>
      </c>
      <c r="I21" s="12" t="s">
        <v>180</v>
      </c>
      <c r="J21" s="13" t="s">
        <v>232</v>
      </c>
      <c r="K21" s="3"/>
      <c r="L21" s="5">
        <f>7+3</f>
        <v>10</v>
      </c>
      <c r="M21" s="3"/>
      <c r="N21" s="9">
        <v>40.0</v>
      </c>
      <c r="O21" s="15">
        <f t="shared" si="1"/>
        <v>0.25</v>
      </c>
      <c r="P21" s="3"/>
      <c r="Q21" s="3"/>
      <c r="R21" s="3"/>
      <c r="S21" s="5">
        <v>1.0</v>
      </c>
      <c r="T21" s="3"/>
      <c r="U21" s="3"/>
      <c r="V21" s="3"/>
      <c r="W21" s="3"/>
      <c r="X21" s="5">
        <v>1.0</v>
      </c>
      <c r="Y21" s="3"/>
      <c r="Z21" s="3"/>
      <c r="AA21" s="3"/>
      <c r="AB21" s="3"/>
      <c r="AC21" s="3"/>
      <c r="AD21" s="3"/>
      <c r="AE21" s="3"/>
      <c r="AF21" s="3"/>
      <c r="AG21" s="5">
        <v>1.0</v>
      </c>
      <c r="AH21" s="5">
        <v>1.0</v>
      </c>
      <c r="AI21" s="3"/>
      <c r="AJ21" s="3"/>
      <c r="AK21" s="3"/>
      <c r="AL21" s="3"/>
      <c r="AM21" s="3"/>
      <c r="AN21" s="3"/>
      <c r="AO21" s="5">
        <v>0.0</v>
      </c>
      <c r="AP21" s="16" t="s">
        <v>233</v>
      </c>
      <c r="AQ21" s="16" t="s">
        <v>234</v>
      </c>
    </row>
    <row r="22">
      <c r="A22" s="9" t="s">
        <v>235</v>
      </c>
      <c r="B22" s="4" t="s">
        <v>89</v>
      </c>
      <c r="C22" s="4" t="s">
        <v>67</v>
      </c>
      <c r="D22" s="3" t="s">
        <v>68</v>
      </c>
      <c r="E22" s="3" t="s">
        <v>236</v>
      </c>
      <c r="F22" s="4" t="s">
        <v>90</v>
      </c>
      <c r="G22" s="28" t="s">
        <v>163</v>
      </c>
      <c r="H22" s="4" t="s">
        <v>75</v>
      </c>
      <c r="I22" s="29" t="s">
        <v>237</v>
      </c>
      <c r="J22" s="30">
        <v>28313.0</v>
      </c>
      <c r="K22" s="3"/>
      <c r="L22" s="5">
        <f>3+1+1</f>
        <v>5</v>
      </c>
      <c r="M22" s="3"/>
      <c r="N22" s="9">
        <v>20.0</v>
      </c>
      <c r="O22" s="15">
        <f t="shared" si="1"/>
        <v>0.25</v>
      </c>
      <c r="P22" s="3"/>
      <c r="Q22" s="3"/>
      <c r="R22" s="5">
        <v>1.0</v>
      </c>
      <c r="S22" s="3"/>
      <c r="T22" s="3"/>
      <c r="U22" s="3"/>
      <c r="V22" s="3"/>
      <c r="W22" s="5">
        <v>1.0</v>
      </c>
      <c r="X22" s="5">
        <v>1.0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5">
        <v>0.0</v>
      </c>
      <c r="AP22" s="16"/>
      <c r="AQ22" s="16"/>
    </row>
    <row r="23">
      <c r="A23" s="9" t="s">
        <v>238</v>
      </c>
      <c r="B23" s="10" t="s">
        <v>89</v>
      </c>
      <c r="C23" s="18" t="s">
        <v>67</v>
      </c>
      <c r="D23" s="3" t="s">
        <v>68</v>
      </c>
      <c r="E23" s="4" t="s">
        <v>239</v>
      </c>
      <c r="F23" s="20" t="s">
        <v>92</v>
      </c>
      <c r="G23" s="21" t="s">
        <v>166</v>
      </c>
      <c r="H23" s="18" t="s">
        <v>75</v>
      </c>
      <c r="I23" s="3" t="s">
        <v>240</v>
      </c>
      <c r="J23" s="31">
        <v>30413.0</v>
      </c>
      <c r="K23" s="3"/>
      <c r="L23" s="3" t="s">
        <v>241</v>
      </c>
      <c r="M23" s="3"/>
      <c r="N23" s="3" t="s">
        <v>241</v>
      </c>
      <c r="O23" s="36" t="str">
        <f t="shared" si="1"/>
        <v>#VALUE!</v>
      </c>
      <c r="P23" s="3"/>
      <c r="Q23" s="3"/>
      <c r="R23" s="5">
        <v>1.0</v>
      </c>
      <c r="S23" s="3"/>
      <c r="T23" s="3"/>
      <c r="U23" s="3"/>
      <c r="V23" s="3"/>
      <c r="W23" s="5">
        <v>1.0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>
        <v>1.0</v>
      </c>
      <c r="AM23" s="3"/>
      <c r="AN23" s="3"/>
      <c r="AO23" s="3"/>
      <c r="AP23" s="16"/>
      <c r="AQ23" s="16"/>
    </row>
    <row r="24">
      <c r="A24" s="9" t="s">
        <v>242</v>
      </c>
      <c r="B24" s="10" t="s">
        <v>89</v>
      </c>
      <c r="C24" s="10" t="s">
        <v>67</v>
      </c>
      <c r="D24" s="3" t="s">
        <v>68</v>
      </c>
      <c r="E24" s="4" t="s">
        <v>243</v>
      </c>
      <c r="F24" s="10" t="s">
        <v>99</v>
      </c>
      <c r="G24" s="11" t="s">
        <v>167</v>
      </c>
      <c r="H24" s="10" t="s">
        <v>75</v>
      </c>
      <c r="I24" s="12" t="s">
        <v>244</v>
      </c>
      <c r="J24" s="13" t="s">
        <v>245</v>
      </c>
      <c r="K24" s="3"/>
      <c r="L24" s="3" t="s">
        <v>241</v>
      </c>
      <c r="M24" s="3"/>
      <c r="N24" s="4" t="s">
        <v>241</v>
      </c>
      <c r="O24" s="36" t="str">
        <f t="shared" si="1"/>
        <v>#VALUE!</v>
      </c>
      <c r="P24" s="5">
        <v>1.0</v>
      </c>
      <c r="Q24" s="5">
        <v>1.0</v>
      </c>
      <c r="R24" s="3"/>
      <c r="S24" s="3"/>
      <c r="T24" s="3"/>
      <c r="U24" s="5">
        <v>1.0</v>
      </c>
      <c r="V24" s="3"/>
      <c r="W24" s="3"/>
      <c r="X24" s="3"/>
      <c r="Y24" s="5">
        <v>1.0</v>
      </c>
      <c r="Z24" s="3"/>
      <c r="AA24" s="3"/>
      <c r="AB24" s="3"/>
      <c r="AC24" s="5">
        <v>1.0</v>
      </c>
      <c r="AD24" s="5">
        <v>1.0</v>
      </c>
      <c r="AE24" s="5">
        <v>1.0</v>
      </c>
      <c r="AF24" s="3"/>
      <c r="AG24" s="3"/>
      <c r="AH24" s="3"/>
      <c r="AI24" s="3"/>
      <c r="AJ24" s="5">
        <v>1.0</v>
      </c>
      <c r="AK24" s="3"/>
      <c r="AL24" s="3"/>
      <c r="AM24" s="3"/>
      <c r="AN24" s="3"/>
      <c r="AO24" s="5">
        <v>1.0</v>
      </c>
      <c r="AP24" s="16"/>
      <c r="AQ24" s="16" t="s">
        <v>246</v>
      </c>
    </row>
    <row r="25">
      <c r="A25" s="9" t="s">
        <v>247</v>
      </c>
      <c r="B25" s="10" t="s">
        <v>89</v>
      </c>
      <c r="C25" s="10" t="s">
        <v>67</v>
      </c>
      <c r="D25" s="3" t="s">
        <v>68</v>
      </c>
      <c r="E25" s="4" t="s">
        <v>248</v>
      </c>
      <c r="F25" s="20" t="s">
        <v>249</v>
      </c>
      <c r="G25" s="11" t="s">
        <v>169</v>
      </c>
      <c r="H25" s="10" t="s">
        <v>75</v>
      </c>
      <c r="I25" s="29" t="s">
        <v>250</v>
      </c>
      <c r="J25" s="13" t="s">
        <v>251</v>
      </c>
      <c r="K25" s="3"/>
      <c r="L25" s="5">
        <f>3+3+3</f>
        <v>9</v>
      </c>
      <c r="M25" s="3"/>
      <c r="N25" s="9">
        <v>25.0</v>
      </c>
      <c r="O25" s="15">
        <f t="shared" si="1"/>
        <v>0.36</v>
      </c>
      <c r="P25" s="5">
        <v>1.0</v>
      </c>
      <c r="Q25" s="5">
        <v>1.0</v>
      </c>
      <c r="R25" s="3"/>
      <c r="S25" s="3"/>
      <c r="T25" s="3"/>
      <c r="U25" s="5">
        <v>1.0</v>
      </c>
      <c r="V25" s="3"/>
      <c r="W25" s="3"/>
      <c r="X25" s="3"/>
      <c r="Y25" s="3"/>
      <c r="Z25" s="3"/>
      <c r="AA25" s="3"/>
      <c r="AB25" s="3"/>
      <c r="AC25" s="3"/>
      <c r="AD25" s="3"/>
      <c r="AE25" s="5">
        <v>1.0</v>
      </c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6"/>
      <c r="AQ25" s="16" t="s">
        <v>246</v>
      </c>
    </row>
    <row r="26">
      <c r="A26" s="9" t="s">
        <v>252</v>
      </c>
      <c r="B26" s="10" t="s">
        <v>14</v>
      </c>
      <c r="C26" s="18" t="s">
        <v>67</v>
      </c>
      <c r="D26" s="4" t="s">
        <v>72</v>
      </c>
      <c r="E26" s="4" t="s">
        <v>253</v>
      </c>
      <c r="F26" s="10" t="s">
        <v>81</v>
      </c>
      <c r="G26" s="21" t="s">
        <v>170</v>
      </c>
      <c r="H26" s="18" t="s">
        <v>75</v>
      </c>
      <c r="I26" s="3" t="s">
        <v>254</v>
      </c>
      <c r="J26" s="3" t="s">
        <v>255</v>
      </c>
      <c r="K26" s="3"/>
      <c r="L26" s="9">
        <v>18.0</v>
      </c>
      <c r="M26" s="3"/>
      <c r="N26" s="9">
        <v>30.0</v>
      </c>
      <c r="O26" s="15">
        <f t="shared" si="1"/>
        <v>0.6</v>
      </c>
      <c r="P26" s="3"/>
      <c r="Q26" s="3"/>
      <c r="R26" s="5">
        <v>1.0</v>
      </c>
      <c r="S26" s="3"/>
      <c r="T26" s="3"/>
      <c r="U26" s="3"/>
      <c r="V26" s="5">
        <v>1.0</v>
      </c>
      <c r="W26" s="3"/>
      <c r="X26" s="5">
        <v>1.0</v>
      </c>
      <c r="Y26" s="3"/>
      <c r="Z26" s="5">
        <v>1.0</v>
      </c>
      <c r="AA26" s="3"/>
      <c r="AB26" s="5">
        <v>1.0</v>
      </c>
      <c r="AC26" s="3"/>
      <c r="AD26" s="5">
        <v>1.0</v>
      </c>
      <c r="AE26" s="5">
        <v>1.0</v>
      </c>
      <c r="AF26" s="3"/>
      <c r="AG26" s="5">
        <v>1.0</v>
      </c>
      <c r="AH26" s="3"/>
      <c r="AI26" s="3"/>
      <c r="AJ26" s="5">
        <v>1.0</v>
      </c>
      <c r="AK26" s="3"/>
      <c r="AL26" s="3"/>
      <c r="AM26" s="3"/>
      <c r="AN26" s="5">
        <v>1.0</v>
      </c>
      <c r="AO26" s="5">
        <v>0.0</v>
      </c>
      <c r="AP26" s="16"/>
      <c r="AQ26" s="16"/>
    </row>
    <row r="27">
      <c r="A27" s="9" t="s">
        <v>256</v>
      </c>
      <c r="B27" s="10" t="s">
        <v>14</v>
      </c>
      <c r="C27" s="10" t="s">
        <v>67</v>
      </c>
      <c r="D27" s="4" t="s">
        <v>72</v>
      </c>
      <c r="E27" s="4" t="s">
        <v>257</v>
      </c>
      <c r="F27" s="10" t="s">
        <v>81</v>
      </c>
      <c r="G27" s="11" t="s">
        <v>171</v>
      </c>
      <c r="H27" s="10" t="s">
        <v>75</v>
      </c>
      <c r="I27" s="3" t="s">
        <v>258</v>
      </c>
      <c r="J27" s="3" t="s">
        <v>259</v>
      </c>
      <c r="K27" s="3"/>
      <c r="L27" s="5">
        <f>4+1</f>
        <v>5</v>
      </c>
      <c r="M27" s="3"/>
      <c r="N27" s="9">
        <v>25.0</v>
      </c>
      <c r="O27" s="15">
        <f t="shared" si="1"/>
        <v>0.2</v>
      </c>
      <c r="P27" s="3"/>
      <c r="Q27" s="3"/>
      <c r="R27" s="3"/>
      <c r="S27" s="3"/>
      <c r="T27" s="5">
        <v>1.0</v>
      </c>
      <c r="U27" s="3"/>
      <c r="V27" s="3"/>
      <c r="W27" s="5">
        <v>1.0</v>
      </c>
      <c r="X27" s="3"/>
      <c r="Y27" s="3"/>
      <c r="Z27" s="3"/>
      <c r="AA27" s="3"/>
      <c r="AB27" s="3"/>
      <c r="AC27" s="3"/>
      <c r="AD27" s="3"/>
      <c r="AE27" s="3"/>
      <c r="AF27" s="3"/>
      <c r="AG27" s="5">
        <v>1.0</v>
      </c>
      <c r="AH27" s="3"/>
      <c r="AI27" s="3"/>
      <c r="AJ27" s="5">
        <v>1.0</v>
      </c>
      <c r="AK27" s="3"/>
      <c r="AL27" s="3"/>
      <c r="AM27" s="3"/>
      <c r="AN27" s="3"/>
      <c r="AO27" s="3"/>
      <c r="AP27" s="16"/>
      <c r="AQ27" s="16"/>
    </row>
    <row r="28">
      <c r="A28" s="9" t="s">
        <v>260</v>
      </c>
      <c r="B28" s="10" t="s">
        <v>14</v>
      </c>
      <c r="C28" s="10" t="s">
        <v>67</v>
      </c>
      <c r="D28" s="4" t="s">
        <v>72</v>
      </c>
      <c r="E28" s="4" t="s">
        <v>261</v>
      </c>
      <c r="F28" s="20" t="s">
        <v>84</v>
      </c>
      <c r="G28" s="11" t="s">
        <v>172</v>
      </c>
      <c r="H28" s="10" t="s">
        <v>75</v>
      </c>
      <c r="I28" s="3" t="s">
        <v>180</v>
      </c>
      <c r="J28" s="3" t="s">
        <v>262</v>
      </c>
      <c r="K28" s="3"/>
      <c r="L28" s="5">
        <f>4+5+4</f>
        <v>13</v>
      </c>
      <c r="M28" s="3"/>
      <c r="N28" s="9">
        <v>45.0</v>
      </c>
      <c r="O28" s="15">
        <f t="shared" si="1"/>
        <v>0.2888888889</v>
      </c>
      <c r="P28" s="5">
        <v>1.0</v>
      </c>
      <c r="Q28" s="3"/>
      <c r="R28" s="5">
        <v>1.0</v>
      </c>
      <c r="S28" s="3"/>
      <c r="T28" s="5">
        <v>1.0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5">
        <v>1.0</v>
      </c>
      <c r="AF28" s="3"/>
      <c r="AG28" s="3"/>
      <c r="AH28" s="3"/>
      <c r="AI28" s="3"/>
      <c r="AJ28" s="3"/>
      <c r="AK28" s="3"/>
      <c r="AL28" s="3"/>
      <c r="AM28" s="3"/>
      <c r="AN28" s="5">
        <v>1.0</v>
      </c>
      <c r="AO28" s="5">
        <v>1.0</v>
      </c>
      <c r="AP28" s="16"/>
      <c r="AQ28" s="16"/>
    </row>
    <row r="29">
      <c r="A29" s="9" t="s">
        <v>263</v>
      </c>
      <c r="B29" s="10" t="s">
        <v>14</v>
      </c>
      <c r="C29" s="10" t="s">
        <v>67</v>
      </c>
      <c r="D29" s="4" t="s">
        <v>72</v>
      </c>
      <c r="E29" s="4" t="s">
        <v>264</v>
      </c>
      <c r="F29" s="10" t="s">
        <v>107</v>
      </c>
      <c r="G29" s="11" t="s">
        <v>175</v>
      </c>
      <c r="H29" s="10" t="s">
        <v>75</v>
      </c>
      <c r="I29" s="3" t="s">
        <v>265</v>
      </c>
      <c r="J29" s="3" t="s">
        <v>266</v>
      </c>
      <c r="K29" s="3"/>
      <c r="L29" s="5">
        <f>5</f>
        <v>5</v>
      </c>
      <c r="M29" s="3"/>
      <c r="N29" s="9">
        <v>25.0</v>
      </c>
      <c r="O29" s="15">
        <f t="shared" si="1"/>
        <v>0.2</v>
      </c>
      <c r="P29" s="3"/>
      <c r="Q29" s="3"/>
      <c r="R29" s="3"/>
      <c r="S29" s="5">
        <v>1.0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5">
        <v>1.0</v>
      </c>
      <c r="AF29" s="5">
        <v>1.0</v>
      </c>
      <c r="AG29" s="5">
        <v>1.0</v>
      </c>
      <c r="AH29" s="3"/>
      <c r="AI29" s="3"/>
      <c r="AJ29" s="3"/>
      <c r="AK29" s="3"/>
      <c r="AL29" s="3"/>
      <c r="AM29" s="3"/>
      <c r="AN29" s="3"/>
      <c r="AO29" s="5">
        <v>1.0</v>
      </c>
      <c r="AP29" s="16" t="s">
        <v>267</v>
      </c>
      <c r="AQ29" s="16" t="s">
        <v>268</v>
      </c>
    </row>
    <row r="30">
      <c r="A30" s="9" t="s">
        <v>269</v>
      </c>
      <c r="B30" s="10" t="s">
        <v>14</v>
      </c>
      <c r="C30" s="10" t="s">
        <v>67</v>
      </c>
      <c r="D30" s="4" t="s">
        <v>72</v>
      </c>
      <c r="E30" s="4" t="s">
        <v>270</v>
      </c>
      <c r="F30" s="10" t="s">
        <v>86</v>
      </c>
      <c r="G30" s="11" t="s">
        <v>178</v>
      </c>
      <c r="H30" s="10" t="s">
        <v>75</v>
      </c>
      <c r="I30" s="3" t="s">
        <v>271</v>
      </c>
      <c r="J30" s="3" t="s">
        <v>272</v>
      </c>
      <c r="K30" s="3"/>
      <c r="L30" s="5">
        <f>3+6+3+2</f>
        <v>14</v>
      </c>
      <c r="M30" s="3"/>
      <c r="N30" s="9">
        <v>30.0</v>
      </c>
      <c r="O30" s="15">
        <f t="shared" si="1"/>
        <v>0.4666666667</v>
      </c>
      <c r="P30" s="5">
        <v>1.0</v>
      </c>
      <c r="Q30" s="3"/>
      <c r="R30" s="3"/>
      <c r="S30" s="5">
        <v>1.0</v>
      </c>
      <c r="T30" s="3"/>
      <c r="U30" s="3"/>
      <c r="V30" s="5">
        <v>1.0</v>
      </c>
      <c r="W30" s="3"/>
      <c r="X30" s="3"/>
      <c r="Y30" s="5">
        <v>1.0</v>
      </c>
      <c r="Z30" s="3"/>
      <c r="AA30" s="3"/>
      <c r="AB30" s="3"/>
      <c r="AC30" s="3"/>
      <c r="AD30" s="3"/>
      <c r="AE30" s="3"/>
      <c r="AF30" s="3"/>
      <c r="AG30" s="5">
        <v>1.0</v>
      </c>
      <c r="AH30" s="3"/>
      <c r="AI30" s="3"/>
      <c r="AJ30" s="5">
        <v>1.0</v>
      </c>
      <c r="AK30" s="3"/>
      <c r="AL30" s="3"/>
      <c r="AM30" s="3"/>
      <c r="AN30" s="3"/>
      <c r="AO30" s="3"/>
      <c r="AP30" s="16" t="s">
        <v>273</v>
      </c>
      <c r="AQ30" s="16" t="s">
        <v>246</v>
      </c>
    </row>
    <row r="31">
      <c r="A31" s="9" t="s">
        <v>274</v>
      </c>
      <c r="B31" s="10" t="s">
        <v>14</v>
      </c>
      <c r="C31" s="18" t="s">
        <v>67</v>
      </c>
      <c r="D31" s="4" t="s">
        <v>72</v>
      </c>
      <c r="E31" s="3" t="s">
        <v>270</v>
      </c>
      <c r="F31" s="10" t="s">
        <v>86</v>
      </c>
      <c r="G31" s="21" t="s">
        <v>179</v>
      </c>
      <c r="H31" s="18" t="s">
        <v>75</v>
      </c>
      <c r="I31" s="12" t="s">
        <v>275</v>
      </c>
      <c r="J31" s="30">
        <v>29474.0</v>
      </c>
      <c r="K31" s="3"/>
      <c r="L31" s="5">
        <f>2+2+2</f>
        <v>6</v>
      </c>
      <c r="M31" s="3"/>
      <c r="N31" s="9">
        <v>30.0</v>
      </c>
      <c r="O31" s="15">
        <f t="shared" si="1"/>
        <v>0.2</v>
      </c>
      <c r="P31" s="3"/>
      <c r="Q31" s="3"/>
      <c r="R31" s="3"/>
      <c r="S31" s="3"/>
      <c r="T31" s="5">
        <v>1.0</v>
      </c>
      <c r="U31" s="3"/>
      <c r="V31" s="3"/>
      <c r="W31" s="3"/>
      <c r="X31" s="5">
        <v>1.0</v>
      </c>
      <c r="Y31" s="3"/>
      <c r="Z31" s="3"/>
      <c r="AA31" s="3"/>
      <c r="AB31" s="3"/>
      <c r="AC31" s="3"/>
      <c r="AD31" s="5">
        <v>1.0</v>
      </c>
      <c r="AE31" s="5">
        <v>1.0</v>
      </c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16"/>
      <c r="AQ31" s="16"/>
    </row>
    <row r="32">
      <c r="A32" s="9" t="s">
        <v>276</v>
      </c>
      <c r="B32" s="10" t="s">
        <v>89</v>
      </c>
      <c r="C32" s="10" t="s">
        <v>67</v>
      </c>
      <c r="D32" s="4" t="s">
        <v>72</v>
      </c>
      <c r="E32" s="4" t="s">
        <v>277</v>
      </c>
      <c r="F32" s="10" t="s">
        <v>81</v>
      </c>
      <c r="G32" s="11" t="s">
        <v>181</v>
      </c>
      <c r="H32" s="10" t="s">
        <v>75</v>
      </c>
      <c r="I32" s="12" t="s">
        <v>278</v>
      </c>
      <c r="J32" s="13" t="s">
        <v>279</v>
      </c>
      <c r="K32" s="3"/>
      <c r="L32" s="5">
        <f>1+3</f>
        <v>4</v>
      </c>
      <c r="M32" s="3"/>
      <c r="N32" s="9">
        <v>25.0</v>
      </c>
      <c r="O32" s="15">
        <f t="shared" si="1"/>
        <v>0.16</v>
      </c>
      <c r="P32" s="3"/>
      <c r="Q32" s="5">
        <v>1.0</v>
      </c>
      <c r="R32" s="3"/>
      <c r="S32" s="3"/>
      <c r="T32" s="3"/>
      <c r="U32" s="3"/>
      <c r="V32" s="5">
        <v>1.0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7"/>
      <c r="AP32" s="38"/>
      <c r="AQ32" s="38"/>
    </row>
    <row r="33">
      <c r="A33" s="9" t="s">
        <v>280</v>
      </c>
      <c r="B33" s="4" t="s">
        <v>89</v>
      </c>
      <c r="C33" s="4" t="s">
        <v>67</v>
      </c>
      <c r="D33" s="4" t="s">
        <v>72</v>
      </c>
      <c r="E33" s="4" t="s">
        <v>261</v>
      </c>
      <c r="F33" s="3" t="s">
        <v>84</v>
      </c>
      <c r="G33" s="28" t="s">
        <v>182</v>
      </c>
      <c r="H33" s="4" t="s">
        <v>75</v>
      </c>
      <c r="I33" s="29" t="s">
        <v>281</v>
      </c>
      <c r="J33" s="30">
        <v>25761.0</v>
      </c>
      <c r="K33" s="3"/>
      <c r="L33" s="5">
        <f>6+5</f>
        <v>11</v>
      </c>
      <c r="M33" s="3"/>
      <c r="N33" s="9">
        <v>45.0</v>
      </c>
      <c r="O33" s="15">
        <f t="shared" si="1"/>
        <v>0.2444444444</v>
      </c>
      <c r="P33" s="3"/>
      <c r="Q33" s="3"/>
      <c r="R33" s="3"/>
      <c r="S33" s="3"/>
      <c r="T33" s="3"/>
      <c r="U33" s="5">
        <v>1.0</v>
      </c>
      <c r="V33" s="5">
        <v>1.0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5">
        <v>1.0</v>
      </c>
      <c r="AH33" s="3"/>
      <c r="AI33" s="3"/>
      <c r="AJ33" s="3"/>
      <c r="AK33" s="3"/>
      <c r="AL33" s="3"/>
      <c r="AM33" s="3"/>
      <c r="AN33" s="3"/>
      <c r="AO33" s="3"/>
      <c r="AP33" s="16"/>
      <c r="AQ33" s="16"/>
    </row>
    <row r="34">
      <c r="A34" s="9" t="s">
        <v>282</v>
      </c>
      <c r="B34" s="10" t="s">
        <v>89</v>
      </c>
      <c r="C34" s="10" t="s">
        <v>67</v>
      </c>
      <c r="D34" s="4" t="s">
        <v>72</v>
      </c>
      <c r="E34" s="4" t="s">
        <v>283</v>
      </c>
      <c r="F34" s="10" t="s">
        <v>95</v>
      </c>
      <c r="G34" s="11" t="s">
        <v>183</v>
      </c>
      <c r="H34" s="10" t="s">
        <v>75</v>
      </c>
      <c r="I34" s="12" t="s">
        <v>284</v>
      </c>
      <c r="J34" s="30" t="s">
        <v>285</v>
      </c>
      <c r="K34" s="3"/>
      <c r="L34" s="5">
        <f>3+1+3+8+2+5+3+2</f>
        <v>27</v>
      </c>
      <c r="M34" s="3"/>
      <c r="N34" s="9">
        <v>30.0</v>
      </c>
      <c r="O34" s="15">
        <f t="shared" si="1"/>
        <v>0.9</v>
      </c>
      <c r="P34" s="5">
        <v>1.0</v>
      </c>
      <c r="Q34" s="5">
        <v>1.0</v>
      </c>
      <c r="R34" s="3"/>
      <c r="S34" s="5">
        <v>1.0</v>
      </c>
      <c r="T34" s="5">
        <v>1.0</v>
      </c>
      <c r="U34" s="5">
        <v>1.0</v>
      </c>
      <c r="V34" s="5">
        <v>1.0</v>
      </c>
      <c r="W34" s="5">
        <v>1.0</v>
      </c>
      <c r="X34" s="3"/>
      <c r="Y34" s="5">
        <v>1.0</v>
      </c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5">
        <v>1.0</v>
      </c>
      <c r="AO34" s="5">
        <v>0.0</v>
      </c>
      <c r="AP34" s="16" t="s">
        <v>286</v>
      </c>
      <c r="AQ34" s="16" t="s">
        <v>246</v>
      </c>
    </row>
    <row r="35">
      <c r="A35" s="9" t="s">
        <v>287</v>
      </c>
      <c r="B35" s="10" t="s">
        <v>89</v>
      </c>
      <c r="C35" s="10" t="s">
        <v>67</v>
      </c>
      <c r="D35" s="4" t="s">
        <v>72</v>
      </c>
      <c r="E35" s="4" t="s">
        <v>288</v>
      </c>
      <c r="F35" s="20" t="s">
        <v>99</v>
      </c>
      <c r="G35" s="11" t="s">
        <v>185</v>
      </c>
      <c r="H35" s="10" t="s">
        <v>75</v>
      </c>
      <c r="I35" s="12" t="s">
        <v>289</v>
      </c>
      <c r="J35" s="26" t="s">
        <v>290</v>
      </c>
      <c r="K35" s="3"/>
      <c r="L35" s="5">
        <f>4+4+1+2</f>
        <v>11</v>
      </c>
      <c r="M35" s="3"/>
      <c r="N35" s="9">
        <v>35.0</v>
      </c>
      <c r="O35" s="15">
        <f t="shared" si="1"/>
        <v>0.3142857143</v>
      </c>
      <c r="P35" s="3"/>
      <c r="Q35" s="3"/>
      <c r="R35" s="3"/>
      <c r="S35" s="5">
        <v>1.0</v>
      </c>
      <c r="T35" s="3"/>
      <c r="U35" s="3"/>
      <c r="V35" s="5">
        <v>1.0</v>
      </c>
      <c r="W35" s="3"/>
      <c r="X35" s="5">
        <v>1.0</v>
      </c>
      <c r="Y35" s="5">
        <v>1.0</v>
      </c>
      <c r="Z35" s="3"/>
      <c r="AA35" s="3"/>
      <c r="AB35" s="3"/>
      <c r="AC35" s="3"/>
      <c r="AD35" s="3"/>
      <c r="AE35" s="5">
        <v>1.0</v>
      </c>
      <c r="AF35" s="3"/>
      <c r="AG35" s="3"/>
      <c r="AH35" s="3"/>
      <c r="AI35" s="3"/>
      <c r="AJ35" s="5">
        <v>1.0</v>
      </c>
      <c r="AK35" s="3"/>
      <c r="AL35" s="3"/>
      <c r="AM35" s="3"/>
      <c r="AN35" s="3"/>
      <c r="AO35" s="3"/>
      <c r="AP35" s="16"/>
      <c r="AQ35" s="16"/>
    </row>
    <row r="36">
      <c r="A36" s="5" t="s">
        <v>291</v>
      </c>
      <c r="B36" s="10" t="s">
        <v>14</v>
      </c>
      <c r="C36" s="10" t="s">
        <v>67</v>
      </c>
      <c r="D36" s="3" t="s">
        <v>73</v>
      </c>
      <c r="E36" s="3" t="s">
        <v>292</v>
      </c>
      <c r="F36" s="10" t="s">
        <v>103</v>
      </c>
      <c r="G36" s="11" t="s">
        <v>186</v>
      </c>
      <c r="H36" s="10" t="s">
        <v>75</v>
      </c>
      <c r="I36" s="3" t="s">
        <v>180</v>
      </c>
      <c r="J36" s="30" t="s">
        <v>293</v>
      </c>
      <c r="K36" s="3"/>
      <c r="L36" s="5">
        <f>1+6+1+4</f>
        <v>12</v>
      </c>
      <c r="M36" s="3"/>
      <c r="N36" s="9">
        <v>45.0</v>
      </c>
      <c r="O36" s="15">
        <f t="shared" si="1"/>
        <v>0.2666666667</v>
      </c>
      <c r="P36" s="3"/>
      <c r="Q36" s="5">
        <v>1.0</v>
      </c>
      <c r="R36" s="3"/>
      <c r="S36" s="5">
        <v>1.0</v>
      </c>
      <c r="T36" s="3"/>
      <c r="U36" s="5">
        <v>1.0</v>
      </c>
      <c r="V36" s="3"/>
      <c r="W36" s="3"/>
      <c r="X36" s="5">
        <v>1.0</v>
      </c>
      <c r="Y36" s="3"/>
      <c r="Z36" s="3"/>
      <c r="AA36" s="3"/>
      <c r="AB36" s="3"/>
      <c r="AC36" s="3"/>
      <c r="AD36" s="3"/>
      <c r="AE36" s="5">
        <v>1.0</v>
      </c>
      <c r="AF36" s="3"/>
      <c r="AG36" s="3"/>
      <c r="AH36" s="3"/>
      <c r="AI36" s="3"/>
      <c r="AJ36" s="5">
        <v>1.0</v>
      </c>
      <c r="AK36" s="3"/>
      <c r="AL36" s="3"/>
      <c r="AM36" s="3"/>
      <c r="AN36" s="3"/>
      <c r="AO36" s="5">
        <v>0.0</v>
      </c>
      <c r="AP36" s="16"/>
      <c r="AQ36" s="16"/>
    </row>
    <row r="37">
      <c r="A37" s="9" t="s">
        <v>294</v>
      </c>
      <c r="B37" s="10" t="s">
        <v>14</v>
      </c>
      <c r="C37" s="10" t="s">
        <v>67</v>
      </c>
      <c r="D37" s="3" t="s">
        <v>73</v>
      </c>
      <c r="E37" s="4" t="s">
        <v>295</v>
      </c>
      <c r="F37" s="20" t="s">
        <v>95</v>
      </c>
      <c r="G37" s="11" t="s">
        <v>187</v>
      </c>
      <c r="H37" s="10" t="s">
        <v>75</v>
      </c>
      <c r="I37" s="12" t="s">
        <v>296</v>
      </c>
      <c r="J37" s="13" t="s">
        <v>297</v>
      </c>
      <c r="K37" s="3"/>
      <c r="L37" s="5">
        <f>3+1+1+4</f>
        <v>9</v>
      </c>
      <c r="M37" s="3"/>
      <c r="N37" s="9">
        <v>45.0</v>
      </c>
      <c r="O37" s="15">
        <f t="shared" si="1"/>
        <v>0.2</v>
      </c>
      <c r="P37" s="3"/>
      <c r="Q37" s="5">
        <v>1.0</v>
      </c>
      <c r="R37" s="5">
        <v>1.0</v>
      </c>
      <c r="S37" s="3"/>
      <c r="T37" s="3"/>
      <c r="U37" s="3"/>
      <c r="V37" s="3"/>
      <c r="W37" s="3"/>
      <c r="X37" s="5">
        <v>1.0</v>
      </c>
      <c r="Y37" s="5">
        <v>1.0</v>
      </c>
      <c r="Z37" s="3"/>
      <c r="AA37" s="3"/>
      <c r="AB37" s="3"/>
      <c r="AC37" s="3"/>
      <c r="AD37" s="3"/>
      <c r="AE37" s="3"/>
      <c r="AF37" s="3"/>
      <c r="AG37" s="5">
        <v>1.0</v>
      </c>
      <c r="AH37" s="3"/>
      <c r="AI37" s="3"/>
      <c r="AJ37" s="5">
        <v>1.0</v>
      </c>
      <c r="AK37" s="3"/>
      <c r="AL37" s="3"/>
      <c r="AM37" s="3"/>
      <c r="AN37" s="5">
        <v>1.0</v>
      </c>
      <c r="AO37" s="3"/>
      <c r="AP37" s="16"/>
      <c r="AQ37" s="16"/>
    </row>
    <row r="38">
      <c r="A38" s="5" t="s">
        <v>298</v>
      </c>
      <c r="B38" s="4" t="s">
        <v>89</v>
      </c>
      <c r="C38" s="4" t="s">
        <v>67</v>
      </c>
      <c r="D38" s="3" t="s">
        <v>73</v>
      </c>
      <c r="E38" s="3" t="s">
        <v>299</v>
      </c>
      <c r="F38" s="3" t="s">
        <v>101</v>
      </c>
      <c r="G38" s="28" t="s">
        <v>188</v>
      </c>
      <c r="H38" s="4" t="s">
        <v>75</v>
      </c>
      <c r="I38" s="12" t="s">
        <v>180</v>
      </c>
      <c r="J38" s="39" t="s">
        <v>300</v>
      </c>
      <c r="K38" s="3"/>
      <c r="L38" s="5">
        <f>6+10+2+10</f>
        <v>28</v>
      </c>
      <c r="M38" s="3"/>
      <c r="N38" s="9">
        <v>106.0</v>
      </c>
      <c r="O38" s="15">
        <f t="shared" si="1"/>
        <v>0.2641509434</v>
      </c>
      <c r="P38" s="3"/>
      <c r="Q38" s="5">
        <v>1.0</v>
      </c>
      <c r="R38" s="3"/>
      <c r="S38" s="3"/>
      <c r="T38" s="3"/>
      <c r="U38" s="3"/>
      <c r="V38" s="5">
        <v>1.0</v>
      </c>
      <c r="W38" s="5">
        <v>1.0</v>
      </c>
      <c r="X38" s="5">
        <v>1.0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5">
        <v>1.0</v>
      </c>
      <c r="AK38" s="3"/>
      <c r="AL38" s="5">
        <v>1.0</v>
      </c>
      <c r="AM38" s="5">
        <v>1.0</v>
      </c>
      <c r="AN38" s="3"/>
      <c r="AO38" s="3"/>
      <c r="AP38" s="16"/>
      <c r="AQ38" s="16"/>
    </row>
    <row r="39">
      <c r="A39" s="5" t="s">
        <v>301</v>
      </c>
      <c r="B39" s="4" t="s">
        <v>89</v>
      </c>
      <c r="C39" s="4" t="s">
        <v>67</v>
      </c>
      <c r="D39" s="3" t="s">
        <v>73</v>
      </c>
      <c r="E39" s="3" t="s">
        <v>302</v>
      </c>
      <c r="F39" s="3" t="s">
        <v>113</v>
      </c>
      <c r="G39" s="28" t="s">
        <v>189</v>
      </c>
      <c r="H39" s="4" t="s">
        <v>75</v>
      </c>
      <c r="I39" s="29" t="s">
        <v>303</v>
      </c>
      <c r="J39" s="30" t="s">
        <v>304</v>
      </c>
      <c r="K39" s="3"/>
      <c r="L39" s="5">
        <f>2+1+4+6+5+2</f>
        <v>20</v>
      </c>
      <c r="M39" s="3"/>
      <c r="N39" s="9">
        <v>45.0</v>
      </c>
      <c r="O39" s="15">
        <f t="shared" si="1"/>
        <v>0.4444444444</v>
      </c>
      <c r="P39" s="5">
        <v>1.0</v>
      </c>
      <c r="Q39" s="5">
        <v>1.0</v>
      </c>
      <c r="R39" s="3"/>
      <c r="S39" s="5">
        <v>1.0</v>
      </c>
      <c r="T39" s="3"/>
      <c r="U39" s="5">
        <v>1.0</v>
      </c>
      <c r="V39" s="3"/>
      <c r="W39" s="5">
        <v>1.0</v>
      </c>
      <c r="X39" s="5">
        <v>1.0</v>
      </c>
      <c r="Y39" s="3"/>
      <c r="Z39" s="3"/>
      <c r="AA39" s="3"/>
      <c r="AB39" s="3"/>
      <c r="AC39" s="3"/>
      <c r="AD39" s="3"/>
      <c r="AE39" s="5">
        <v>1.0</v>
      </c>
      <c r="AF39" s="3"/>
      <c r="AG39" s="3"/>
      <c r="AH39" s="3"/>
      <c r="AI39" s="3"/>
      <c r="AJ39" s="5">
        <v>1.0</v>
      </c>
      <c r="AK39" s="3"/>
      <c r="AL39" s="3"/>
      <c r="AM39" s="3"/>
      <c r="AN39" s="3"/>
      <c r="AO39" s="5">
        <v>1.0</v>
      </c>
      <c r="AP39" s="16"/>
      <c r="AQ39" s="16" t="s">
        <v>305</v>
      </c>
    </row>
    <row r="40">
      <c r="A40" s="40" t="s">
        <v>306</v>
      </c>
      <c r="B40" s="4" t="s">
        <v>14</v>
      </c>
      <c r="C40" s="4" t="s">
        <v>67</v>
      </c>
      <c r="D40" s="3" t="s">
        <v>68</v>
      </c>
      <c r="E40" s="4" t="s">
        <v>307</v>
      </c>
      <c r="F40" s="4" t="s">
        <v>90</v>
      </c>
      <c r="G40" s="28" t="s">
        <v>190</v>
      </c>
      <c r="H40" s="4" t="s">
        <v>75</v>
      </c>
      <c r="I40" s="3" t="s">
        <v>308</v>
      </c>
      <c r="J40" s="13" t="s">
        <v>309</v>
      </c>
      <c r="K40" s="3"/>
      <c r="L40" s="5">
        <f>10+2</f>
        <v>12</v>
      </c>
      <c r="M40" s="3"/>
      <c r="N40" s="9">
        <v>20.0</v>
      </c>
      <c r="O40" s="15">
        <f t="shared" si="1"/>
        <v>0.6</v>
      </c>
      <c r="P40" s="3"/>
      <c r="Q40" s="3"/>
      <c r="R40" s="3"/>
      <c r="S40" s="5">
        <v>1.0</v>
      </c>
      <c r="T40" s="3"/>
      <c r="U40" s="3"/>
      <c r="V40" s="3"/>
      <c r="W40" s="3"/>
      <c r="X40" s="3"/>
      <c r="Y40" s="3"/>
      <c r="Z40" s="3"/>
      <c r="AA40" s="3"/>
      <c r="AB40" s="3"/>
      <c r="AC40" s="5">
        <v>1.0</v>
      </c>
      <c r="AD40" s="3"/>
      <c r="AE40" s="5">
        <v>1.0</v>
      </c>
      <c r="AF40" s="3"/>
      <c r="AG40" s="5">
        <v>1.0</v>
      </c>
      <c r="AH40" s="3"/>
      <c r="AI40" s="3"/>
      <c r="AJ40" s="5">
        <v>1.0</v>
      </c>
      <c r="AK40" s="3"/>
      <c r="AL40" s="3"/>
      <c r="AM40" s="3"/>
      <c r="AN40" s="3"/>
      <c r="AO40" s="5">
        <v>0.0</v>
      </c>
      <c r="AP40" s="16" t="s">
        <v>310</v>
      </c>
      <c r="AQ40" s="16" t="s">
        <v>311</v>
      </c>
    </row>
    <row r="41">
      <c r="A41" s="9" t="s">
        <v>312</v>
      </c>
      <c r="B41" s="3" t="s">
        <v>14</v>
      </c>
      <c r="C41" s="4" t="s">
        <v>56</v>
      </c>
      <c r="D41" s="4" t="s">
        <v>68</v>
      </c>
      <c r="E41" s="4" t="s">
        <v>313</v>
      </c>
      <c r="F41" s="4" t="s">
        <v>111</v>
      </c>
      <c r="G41" s="28" t="s">
        <v>191</v>
      </c>
      <c r="H41" s="4" t="s">
        <v>75</v>
      </c>
      <c r="I41" s="4" t="s">
        <v>314</v>
      </c>
      <c r="J41" s="41" t="s">
        <v>315</v>
      </c>
      <c r="K41" s="9">
        <v>8.297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5">
        <v>1.0</v>
      </c>
      <c r="AK41" s="3"/>
      <c r="AL41" s="3"/>
      <c r="AM41" s="3"/>
      <c r="AN41" s="3"/>
      <c r="AO41" s="3"/>
      <c r="AP41" s="16"/>
      <c r="AQ41" s="16" t="s">
        <v>246</v>
      </c>
    </row>
    <row r="42">
      <c r="A42" s="9" t="s">
        <v>316</v>
      </c>
      <c r="B42" s="4" t="s">
        <v>14</v>
      </c>
      <c r="C42" s="4" t="s">
        <v>56</v>
      </c>
      <c r="D42" s="4" t="s">
        <v>68</v>
      </c>
      <c r="E42" s="4" t="s">
        <v>177</v>
      </c>
      <c r="F42" s="4" t="s">
        <v>92</v>
      </c>
      <c r="G42" s="28" t="s">
        <v>194</v>
      </c>
      <c r="H42" s="4" t="s">
        <v>75</v>
      </c>
      <c r="I42" s="4" t="s">
        <v>317</v>
      </c>
      <c r="J42" s="42">
        <v>30318.0</v>
      </c>
      <c r="K42" s="9">
        <v>12.058</v>
      </c>
      <c r="L42" s="3"/>
      <c r="M42" s="3"/>
      <c r="N42" s="3"/>
      <c r="O42" s="4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5">
        <v>1.0</v>
      </c>
      <c r="AH42" s="3"/>
      <c r="AI42" s="3"/>
      <c r="AJ42" s="3"/>
      <c r="AK42" s="3"/>
      <c r="AL42" s="3"/>
      <c r="AM42" s="3"/>
      <c r="AN42" s="3"/>
      <c r="AO42" s="3"/>
      <c r="AP42" s="16"/>
      <c r="AQ42" s="16"/>
    </row>
    <row r="43">
      <c r="A43" s="9" t="s">
        <v>318</v>
      </c>
      <c r="B43" s="4" t="s">
        <v>89</v>
      </c>
      <c r="C43" s="4" t="s">
        <v>56</v>
      </c>
      <c r="D43" s="3" t="s">
        <v>68</v>
      </c>
      <c r="E43" s="4" t="s">
        <v>319</v>
      </c>
      <c r="F43" s="4" t="s">
        <v>100</v>
      </c>
      <c r="G43" s="28" t="s">
        <v>196</v>
      </c>
      <c r="H43" s="4" t="s">
        <v>75</v>
      </c>
      <c r="I43" s="4" t="s">
        <v>320</v>
      </c>
      <c r="J43" s="44">
        <v>28977.0</v>
      </c>
      <c r="K43" s="9">
        <v>9.103</v>
      </c>
      <c r="L43" s="3"/>
      <c r="M43" s="3"/>
      <c r="N43" s="3"/>
      <c r="O43" s="36" t="str">
        <f t="shared" ref="O43:O45" si="2">L43/N43</f>
        <v>#DIV/0!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5">
        <v>8.1241423888E10</v>
      </c>
      <c r="AQ43" s="16"/>
    </row>
    <row r="44">
      <c r="A44" s="9" t="s">
        <v>321</v>
      </c>
      <c r="B44" s="10" t="s">
        <v>89</v>
      </c>
      <c r="C44" s="10" t="s">
        <v>56</v>
      </c>
      <c r="D44" s="3" t="s">
        <v>68</v>
      </c>
      <c r="E44" s="4" t="s">
        <v>165</v>
      </c>
      <c r="F44" s="4" t="s">
        <v>83</v>
      </c>
      <c r="G44" s="11" t="s">
        <v>198</v>
      </c>
      <c r="H44" s="10" t="s">
        <v>75</v>
      </c>
      <c r="I44" s="4" t="s">
        <v>322</v>
      </c>
      <c r="J44" s="44" t="s">
        <v>323</v>
      </c>
      <c r="K44" s="9">
        <v>31.333</v>
      </c>
      <c r="L44" s="3"/>
      <c r="M44" s="3"/>
      <c r="N44" s="3"/>
      <c r="O44" s="36" t="str">
        <f t="shared" si="2"/>
        <v>#DIV/0!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5">
        <v>1.0</v>
      </c>
      <c r="AJ44" s="3"/>
      <c r="AK44" s="3"/>
      <c r="AL44" s="3"/>
      <c r="AM44" s="3"/>
      <c r="AN44" s="3"/>
      <c r="AO44" s="3"/>
      <c r="AP44" s="16" t="s">
        <v>324</v>
      </c>
      <c r="AQ44" s="16"/>
    </row>
    <row r="45">
      <c r="A45" s="9" t="s">
        <v>325</v>
      </c>
      <c r="B45" s="10" t="s">
        <v>89</v>
      </c>
      <c r="C45" s="20" t="s">
        <v>56</v>
      </c>
      <c r="D45" s="3" t="s">
        <v>68</v>
      </c>
      <c r="E45" s="3" t="s">
        <v>326</v>
      </c>
      <c r="F45" s="20" t="s">
        <v>92</v>
      </c>
      <c r="G45" s="11" t="s">
        <v>200</v>
      </c>
      <c r="H45" s="10" t="s">
        <v>75</v>
      </c>
      <c r="I45" s="4" t="s">
        <v>327</v>
      </c>
      <c r="J45" s="44">
        <v>28158.0</v>
      </c>
      <c r="K45" s="9">
        <v>6.564</v>
      </c>
      <c r="L45" s="3"/>
      <c r="M45" s="3"/>
      <c r="N45" s="3"/>
      <c r="O45" s="36" t="str">
        <f t="shared" si="2"/>
        <v>#DIV/0!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>
        <v>1.0</v>
      </c>
      <c r="AM45" s="3"/>
      <c r="AN45" s="3"/>
      <c r="AO45" s="3"/>
      <c r="AP45" s="16"/>
      <c r="AQ45" s="16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5">
        <f t="shared" ref="P46:AN46" si="3">sum(P2:P44)</f>
        <v>14</v>
      </c>
      <c r="Q46" s="5">
        <f t="shared" si="3"/>
        <v>19</v>
      </c>
      <c r="R46" s="5">
        <f t="shared" si="3"/>
        <v>10</v>
      </c>
      <c r="S46" s="5">
        <f t="shared" si="3"/>
        <v>16</v>
      </c>
      <c r="T46" s="5">
        <f t="shared" si="3"/>
        <v>10</v>
      </c>
      <c r="U46" s="5">
        <f t="shared" si="3"/>
        <v>11</v>
      </c>
      <c r="V46" s="5">
        <f t="shared" si="3"/>
        <v>13</v>
      </c>
      <c r="W46" s="5">
        <f t="shared" si="3"/>
        <v>17</v>
      </c>
      <c r="X46" s="5">
        <f t="shared" si="3"/>
        <v>14</v>
      </c>
      <c r="Y46" s="5">
        <f t="shared" si="3"/>
        <v>10</v>
      </c>
      <c r="Z46" s="5">
        <f t="shared" si="3"/>
        <v>1</v>
      </c>
      <c r="AA46" s="5">
        <f t="shared" si="3"/>
        <v>0</v>
      </c>
      <c r="AB46" s="5">
        <f t="shared" si="3"/>
        <v>2</v>
      </c>
      <c r="AC46" s="5">
        <f t="shared" si="3"/>
        <v>4</v>
      </c>
      <c r="AD46" s="5">
        <f t="shared" si="3"/>
        <v>4</v>
      </c>
      <c r="AE46" s="5">
        <f t="shared" si="3"/>
        <v>14</v>
      </c>
      <c r="AF46" s="5">
        <f t="shared" si="3"/>
        <v>1</v>
      </c>
      <c r="AG46" s="5">
        <f t="shared" si="3"/>
        <v>19</v>
      </c>
      <c r="AH46" s="5">
        <f t="shared" si="3"/>
        <v>4</v>
      </c>
      <c r="AI46" s="5">
        <f t="shared" si="3"/>
        <v>2</v>
      </c>
      <c r="AJ46" s="5">
        <f t="shared" si="3"/>
        <v>23</v>
      </c>
      <c r="AK46" s="5">
        <f t="shared" si="3"/>
        <v>0</v>
      </c>
      <c r="AL46" s="5">
        <f t="shared" si="3"/>
        <v>2</v>
      </c>
      <c r="AM46" s="5">
        <f t="shared" si="3"/>
        <v>1</v>
      </c>
      <c r="AN46" s="5">
        <f t="shared" si="3"/>
        <v>7</v>
      </c>
      <c r="AO46" s="3"/>
      <c r="AP46" s="3"/>
      <c r="AQ46" s="16"/>
    </row>
    <row r="47">
      <c r="O47" s="6">
        <f>AVERAGE(O2:O22,O25:O40)</f>
        <v>0.3762897938</v>
      </c>
    </row>
  </sheetData>
  <autoFilter ref="$A$1:$AQ$47"/>
  <hyperlinks>
    <hyperlink r:id="rId1" ref="G2"/>
    <hyperlink r:id="rId2" ref="G3"/>
    <hyperlink r:id="rId3" ref="G4"/>
    <hyperlink r:id="rId4" ref="G5"/>
    <hyperlink r:id="rId5" ref="G6"/>
    <hyperlink r:id="rId6" ref="G7"/>
    <hyperlink r:id="rId7" ref="G8"/>
    <hyperlink r:id="rId8" ref="G9"/>
    <hyperlink r:id="rId9" ref="G10"/>
    <hyperlink r:id="rId10" ref="G11"/>
    <hyperlink r:id="rId11" ref="G12"/>
    <hyperlink r:id="rId12" ref="G13"/>
    <hyperlink r:id="rId13" ref="G14"/>
    <hyperlink r:id="rId14" ref="G15"/>
    <hyperlink r:id="rId15" ref="G16"/>
    <hyperlink r:id="rId16" ref="G17"/>
    <hyperlink r:id="rId17" ref="G18"/>
    <hyperlink r:id="rId18" ref="G19"/>
    <hyperlink r:id="rId19" ref="G20"/>
    <hyperlink r:id="rId20" ref="G21"/>
    <hyperlink r:id="rId21" ref="G22"/>
    <hyperlink r:id="rId22" ref="G23"/>
    <hyperlink r:id="rId23" ref="G24"/>
    <hyperlink r:id="rId24" ref="G25"/>
    <hyperlink r:id="rId25" ref="G26"/>
    <hyperlink r:id="rId26" ref="G27"/>
    <hyperlink r:id="rId27" ref="G28"/>
    <hyperlink r:id="rId28" ref="G29"/>
    <hyperlink r:id="rId29" ref="G30"/>
    <hyperlink r:id="rId30" ref="G31"/>
    <hyperlink r:id="rId31" ref="G32"/>
    <hyperlink r:id="rId32" ref="G33"/>
    <hyperlink r:id="rId33" ref="G34"/>
    <hyperlink r:id="rId34" ref="G35"/>
    <hyperlink r:id="rId35" ref="G36"/>
    <hyperlink r:id="rId36" ref="G37"/>
    <hyperlink r:id="rId37" ref="G38"/>
    <hyperlink r:id="rId38" ref="G39"/>
    <hyperlink r:id="rId39" ref="G40"/>
    <hyperlink r:id="rId40" ref="G41"/>
    <hyperlink r:id="rId41" ref="G42"/>
    <hyperlink r:id="rId42" ref="G43"/>
    <hyperlink r:id="rId43" ref="G44"/>
    <hyperlink r:id="rId44" ref="G45"/>
  </hyperlinks>
  <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8.86"/>
  </cols>
  <sheetData>
    <row r="1">
      <c r="A1" s="1"/>
      <c r="B1" s="1" t="s">
        <v>11</v>
      </c>
      <c r="C1" s="1" t="s">
        <v>12</v>
      </c>
      <c r="D1" s="1" t="s">
        <v>13</v>
      </c>
    </row>
    <row r="2">
      <c r="A2" s="1" t="s">
        <v>14</v>
      </c>
      <c r="B2" s="1">
        <v>284.0</v>
      </c>
      <c r="C2" s="1">
        <v>23.0</v>
      </c>
      <c r="D2">
        <f t="shared" ref="D2:D4" si="1">B2+C2</f>
        <v>307</v>
      </c>
      <c r="E2" s="6">
        <f t="shared" ref="E2:E4" si="2">C2/D2</f>
        <v>0.07491856678</v>
      </c>
    </row>
    <row r="3">
      <c r="A3" s="1" t="s">
        <v>39</v>
      </c>
      <c r="B3" s="1">
        <v>286.0</v>
      </c>
      <c r="C3" s="1">
        <v>21.0</v>
      </c>
      <c r="D3">
        <f t="shared" si="1"/>
        <v>307</v>
      </c>
      <c r="E3" s="6">
        <f t="shared" si="2"/>
        <v>0.06840390879</v>
      </c>
    </row>
    <row r="4">
      <c r="A4" s="1" t="s">
        <v>13</v>
      </c>
      <c r="B4">
        <f t="shared" ref="B4:C4" si="3">B2+B3</f>
        <v>570</v>
      </c>
      <c r="C4">
        <f t="shared" si="3"/>
        <v>44</v>
      </c>
      <c r="D4">
        <f t="shared" si="1"/>
        <v>614</v>
      </c>
      <c r="E4" s="6">
        <f t="shared" si="2"/>
        <v>0.07166123779</v>
      </c>
    </row>
    <row r="5">
      <c r="A5" s="1"/>
      <c r="B5" s="1"/>
      <c r="C5" s="1"/>
    </row>
    <row r="6">
      <c r="A6" s="1" t="s">
        <v>0</v>
      </c>
      <c r="B6" s="1"/>
      <c r="C6" s="1">
        <v>38.0</v>
      </c>
      <c r="D6" s="1" t="s">
        <v>54</v>
      </c>
      <c r="E6" s="1" t="s">
        <v>55</v>
      </c>
    </row>
    <row r="7">
      <c r="A7" s="1" t="s">
        <v>56</v>
      </c>
      <c r="B7" s="1"/>
      <c r="C7" s="1">
        <v>5.0</v>
      </c>
    </row>
    <row r="9">
      <c r="A9" s="1" t="s">
        <v>57</v>
      </c>
      <c r="B9" s="1">
        <v>22.0</v>
      </c>
      <c r="C9" s="1">
        <v>2.0</v>
      </c>
      <c r="D9">
        <f t="shared" ref="D9:D14" si="4">B9+C9</f>
        <v>24</v>
      </c>
      <c r="E9" s="6">
        <f t="shared" ref="E9:E15" si="5">C9/D9</f>
        <v>0.08333333333</v>
      </c>
    </row>
    <row r="10">
      <c r="A10" s="1" t="s">
        <v>60</v>
      </c>
      <c r="B10" s="1">
        <v>22.0</v>
      </c>
      <c r="C10" s="1">
        <v>2.0</v>
      </c>
      <c r="D10">
        <f t="shared" si="4"/>
        <v>24</v>
      </c>
      <c r="E10" s="6">
        <f t="shared" si="5"/>
        <v>0.08333333333</v>
      </c>
    </row>
    <row r="11">
      <c r="A11" s="1" t="s">
        <v>63</v>
      </c>
      <c r="B11" s="1">
        <v>218.0</v>
      </c>
      <c r="C11" s="1">
        <v>15.0</v>
      </c>
      <c r="D11">
        <f t="shared" si="4"/>
        <v>233</v>
      </c>
      <c r="E11" s="6">
        <f t="shared" si="5"/>
        <v>0.0643776824</v>
      </c>
    </row>
    <row r="12">
      <c r="A12" s="1" t="s">
        <v>64</v>
      </c>
      <c r="B12" s="1">
        <v>218.0</v>
      </c>
      <c r="C12" s="1">
        <v>15.0</v>
      </c>
      <c r="D12">
        <f t="shared" si="4"/>
        <v>233</v>
      </c>
      <c r="E12" s="6">
        <f t="shared" si="5"/>
        <v>0.0643776824</v>
      </c>
    </row>
    <row r="13">
      <c r="A13" s="1" t="s">
        <v>65</v>
      </c>
      <c r="B13" s="1">
        <v>44.0</v>
      </c>
      <c r="C13" s="1">
        <v>6.0</v>
      </c>
      <c r="D13">
        <f t="shared" si="4"/>
        <v>50</v>
      </c>
      <c r="E13" s="6">
        <f t="shared" si="5"/>
        <v>0.12</v>
      </c>
    </row>
    <row r="14">
      <c r="A14" s="1" t="s">
        <v>66</v>
      </c>
      <c r="B14" s="1">
        <v>46.0</v>
      </c>
      <c r="C14" s="1">
        <v>4.0</v>
      </c>
      <c r="D14">
        <f t="shared" si="4"/>
        <v>50</v>
      </c>
      <c r="E14" s="6">
        <f t="shared" si="5"/>
        <v>0.08</v>
      </c>
    </row>
    <row r="15">
      <c r="B15">
        <f t="shared" ref="B15:D15" si="6">sum(B9:B14)</f>
        <v>570</v>
      </c>
      <c r="C15">
        <f t="shared" si="6"/>
        <v>44</v>
      </c>
      <c r="D15">
        <f t="shared" si="6"/>
        <v>614</v>
      </c>
      <c r="E15" s="6">
        <f t="shared" si="5"/>
        <v>0.07166123779</v>
      </c>
    </row>
    <row r="17">
      <c r="A17" s="1" t="s">
        <v>71</v>
      </c>
      <c r="B17" s="1">
        <v>28.0</v>
      </c>
      <c r="D17" s="1">
        <v>76.0</v>
      </c>
      <c r="E17" s="6">
        <f t="shared" ref="E17:E20" si="7">B17/D17</f>
        <v>0.3684210526</v>
      </c>
    </row>
    <row r="18">
      <c r="A18" s="1" t="s">
        <v>72</v>
      </c>
      <c r="B18" s="1">
        <v>9.0</v>
      </c>
      <c r="D18" s="1">
        <v>18.0</v>
      </c>
      <c r="E18" s="6">
        <f t="shared" si="7"/>
        <v>0.5</v>
      </c>
    </row>
    <row r="19">
      <c r="A19" s="1" t="s">
        <v>73</v>
      </c>
      <c r="B19" s="1">
        <v>4.0</v>
      </c>
      <c r="D19" s="1">
        <v>7.0</v>
      </c>
      <c r="E19" s="6">
        <f t="shared" si="7"/>
        <v>0.5714285714</v>
      </c>
    </row>
    <row r="20">
      <c r="B20">
        <f>sum(B17:B19)</f>
        <v>41</v>
      </c>
      <c r="D20" s="1">
        <v>101.0</v>
      </c>
      <c r="E20" s="6">
        <f t="shared" si="7"/>
        <v>0.4059405941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sheetData>
    <row r="1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3" t="s">
        <v>9</v>
      </c>
      <c r="B2" s="1">
        <v>2.0</v>
      </c>
      <c r="C2" s="1">
        <v>2.0</v>
      </c>
      <c r="D2" s="1">
        <v>7.0</v>
      </c>
      <c r="E2" s="1">
        <v>6.0</v>
      </c>
      <c r="F2" s="1">
        <v>0.0</v>
      </c>
      <c r="G2" s="1">
        <v>2.0</v>
      </c>
      <c r="H2" s="5">
        <f t="shared" ref="H2:H16" si="1">sum(B2:G2)</f>
        <v>19</v>
      </c>
      <c r="I2">
        <v>19.0</v>
      </c>
    </row>
    <row r="3">
      <c r="A3" s="3" t="s">
        <v>32</v>
      </c>
      <c r="B3" s="1">
        <v>1.0</v>
      </c>
      <c r="C3" s="1">
        <v>1.0</v>
      </c>
      <c r="D3" s="1">
        <v>9.0</v>
      </c>
      <c r="E3" s="1">
        <v>4.0</v>
      </c>
      <c r="F3" s="1">
        <v>1.0</v>
      </c>
      <c r="G3" s="1">
        <v>1.0</v>
      </c>
      <c r="H3" s="5">
        <f t="shared" si="1"/>
        <v>17</v>
      </c>
      <c r="I3">
        <v>17.0</v>
      </c>
    </row>
    <row r="4">
      <c r="A4" s="3" t="s">
        <v>31</v>
      </c>
      <c r="B4" s="1">
        <v>1.0</v>
      </c>
      <c r="C4" s="1">
        <v>1.0</v>
      </c>
      <c r="D4" s="1">
        <v>8.0</v>
      </c>
      <c r="E4" s="1">
        <v>2.0</v>
      </c>
      <c r="F4" s="1">
        <v>2.0</v>
      </c>
      <c r="G4" s="1">
        <v>2.0</v>
      </c>
      <c r="H4" s="5">
        <f t="shared" si="1"/>
        <v>16</v>
      </c>
      <c r="I4">
        <v>15.0</v>
      </c>
    </row>
    <row r="5">
      <c r="A5" s="3" t="s">
        <v>29</v>
      </c>
      <c r="B5" s="5">
        <v>0.0</v>
      </c>
      <c r="C5" s="5">
        <v>1.0</v>
      </c>
      <c r="D5" s="5">
        <v>5.0</v>
      </c>
      <c r="E5" s="5">
        <v>5.0</v>
      </c>
      <c r="F5" s="5">
        <v>2.0</v>
      </c>
      <c r="G5" s="5">
        <v>1.0</v>
      </c>
      <c r="H5" s="5">
        <f t="shared" si="1"/>
        <v>14</v>
      </c>
      <c r="I5">
        <v>14.0</v>
      </c>
    </row>
    <row r="6">
      <c r="A6" s="3" t="s">
        <v>36</v>
      </c>
      <c r="B6" s="1">
        <v>2.0</v>
      </c>
      <c r="C6" s="1">
        <v>2.0</v>
      </c>
      <c r="D6" s="1">
        <v>3.0</v>
      </c>
      <c r="E6" s="1">
        <v>4.0</v>
      </c>
      <c r="F6" s="1">
        <v>2.0</v>
      </c>
      <c r="G6" s="1">
        <v>1.0</v>
      </c>
      <c r="H6" s="5">
        <f t="shared" si="1"/>
        <v>14</v>
      </c>
      <c r="I6">
        <v>14.0</v>
      </c>
    </row>
    <row r="7">
      <c r="A7" s="3" t="s">
        <v>35</v>
      </c>
      <c r="B7" s="1">
        <v>0.0</v>
      </c>
      <c r="C7" s="1">
        <v>1.0</v>
      </c>
      <c r="D7" s="1">
        <v>3.0</v>
      </c>
      <c r="E7" s="1">
        <v>3.0</v>
      </c>
      <c r="F7" s="1">
        <v>2.0</v>
      </c>
      <c r="G7" s="1">
        <v>4.0</v>
      </c>
      <c r="H7" s="5">
        <f t="shared" si="1"/>
        <v>13</v>
      </c>
      <c r="I7">
        <v>13.0</v>
      </c>
    </row>
    <row r="8">
      <c r="A8" s="3" t="s">
        <v>34</v>
      </c>
      <c r="B8" s="1">
        <v>1.0</v>
      </c>
      <c r="C8" s="1">
        <v>1.0</v>
      </c>
      <c r="D8" s="1">
        <v>2.0</v>
      </c>
      <c r="E8" s="1">
        <v>5.0</v>
      </c>
      <c r="F8" s="1">
        <v>0.0</v>
      </c>
      <c r="G8" s="1">
        <v>2.0</v>
      </c>
      <c r="H8" s="5">
        <f t="shared" si="1"/>
        <v>11</v>
      </c>
      <c r="I8">
        <v>11.0</v>
      </c>
    </row>
    <row r="9">
      <c r="A9" s="3" t="s">
        <v>30</v>
      </c>
      <c r="B9" s="1">
        <v>1.0</v>
      </c>
      <c r="C9" s="1">
        <v>0.0</v>
      </c>
      <c r="D9" s="1">
        <v>2.0</v>
      </c>
      <c r="E9" s="1">
        <v>5.0</v>
      </c>
      <c r="F9" s="1">
        <v>2.0</v>
      </c>
      <c r="G9" s="1">
        <v>0.0</v>
      </c>
      <c r="H9" s="5">
        <f t="shared" si="1"/>
        <v>10</v>
      </c>
      <c r="I9">
        <v>10.0</v>
      </c>
    </row>
    <row r="10">
      <c r="A10" s="3" t="s">
        <v>33</v>
      </c>
      <c r="B10" s="1">
        <v>0.0</v>
      </c>
      <c r="C10" s="1">
        <v>0.0</v>
      </c>
      <c r="D10" s="1">
        <v>5.0</v>
      </c>
      <c r="E10" s="1">
        <v>1.0</v>
      </c>
      <c r="F10" s="1">
        <v>3.0</v>
      </c>
      <c r="G10" s="1">
        <v>1.0</v>
      </c>
      <c r="H10" s="5">
        <f t="shared" si="1"/>
        <v>10</v>
      </c>
      <c r="I10">
        <v>10.0</v>
      </c>
    </row>
    <row r="11">
      <c r="A11" s="3" t="s">
        <v>37</v>
      </c>
      <c r="B11" s="1">
        <v>1.0</v>
      </c>
      <c r="C11" s="1">
        <v>0.0</v>
      </c>
      <c r="D11" s="1">
        <v>4.0</v>
      </c>
      <c r="E11" s="1">
        <v>2.0</v>
      </c>
      <c r="F11" s="1">
        <v>1.0</v>
      </c>
      <c r="G11" s="1">
        <v>2.0</v>
      </c>
      <c r="H11" s="5">
        <f t="shared" si="1"/>
        <v>10</v>
      </c>
      <c r="I11">
        <v>10.0</v>
      </c>
    </row>
    <row r="12">
      <c r="A12" s="3" t="s">
        <v>43</v>
      </c>
      <c r="B12" s="1">
        <v>0.0</v>
      </c>
      <c r="C12" s="1">
        <v>0.0</v>
      </c>
      <c r="D12" s="1">
        <v>0.0</v>
      </c>
      <c r="E12" s="1">
        <v>2.0</v>
      </c>
      <c r="F12" s="1">
        <v>2.0</v>
      </c>
      <c r="G12" s="1">
        <v>0.0</v>
      </c>
      <c r="H12" s="5">
        <f t="shared" si="1"/>
        <v>4</v>
      </c>
      <c r="I12">
        <v>4.0</v>
      </c>
    </row>
    <row r="13">
      <c r="A13" s="3" t="s">
        <v>42</v>
      </c>
      <c r="B13" s="1">
        <v>0.0</v>
      </c>
      <c r="C13" s="1">
        <v>0.0</v>
      </c>
      <c r="D13" s="1">
        <v>2.0</v>
      </c>
      <c r="E13" s="1">
        <v>2.0</v>
      </c>
      <c r="F13" s="1">
        <v>0.0</v>
      </c>
      <c r="G13" s="1">
        <v>0.0</v>
      </c>
      <c r="H13" s="5">
        <f t="shared" si="1"/>
        <v>4</v>
      </c>
      <c r="I13">
        <v>3.0</v>
      </c>
    </row>
    <row r="14">
      <c r="A14" s="3" t="s">
        <v>41</v>
      </c>
      <c r="B14" s="1">
        <v>0.0</v>
      </c>
      <c r="C14" s="1">
        <v>0.0</v>
      </c>
      <c r="D14" s="1">
        <v>0.0</v>
      </c>
      <c r="E14" s="1">
        <v>1.0</v>
      </c>
      <c r="F14" s="1">
        <v>1.0</v>
      </c>
      <c r="G14" s="1">
        <v>0.0</v>
      </c>
      <c r="H14" s="5">
        <f t="shared" si="1"/>
        <v>2</v>
      </c>
      <c r="I14">
        <v>2.0</v>
      </c>
    </row>
    <row r="15">
      <c r="A15" s="3" t="s">
        <v>38</v>
      </c>
      <c r="B15" s="1">
        <v>0.0</v>
      </c>
      <c r="C15" s="1">
        <v>0.0</v>
      </c>
      <c r="D15" s="1">
        <v>0.0</v>
      </c>
      <c r="E15" s="1">
        <v>0.0</v>
      </c>
      <c r="F15" s="1">
        <v>1.0</v>
      </c>
      <c r="G15" s="1">
        <v>0.0</v>
      </c>
      <c r="H15" s="5">
        <f t="shared" si="1"/>
        <v>1</v>
      </c>
      <c r="I15">
        <v>1.0</v>
      </c>
    </row>
    <row r="16">
      <c r="A16" s="3" t="s">
        <v>40</v>
      </c>
      <c r="B16" s="1">
        <v>0.0</v>
      </c>
      <c r="C16" s="1">
        <v>0.0</v>
      </c>
      <c r="D16" s="1">
        <v>0.0</v>
      </c>
      <c r="E16" s="1">
        <v>0.0</v>
      </c>
      <c r="F16" s="1">
        <v>0.0</v>
      </c>
      <c r="G16" s="1">
        <v>0.0</v>
      </c>
      <c r="H16" s="5">
        <f t="shared" si="1"/>
        <v>0</v>
      </c>
      <c r="I16">
        <v>0.0</v>
      </c>
    </row>
    <row r="18">
      <c r="A18" s="2" t="s">
        <v>0</v>
      </c>
      <c r="B18" s="1" t="s">
        <v>14</v>
      </c>
      <c r="C18" s="1" t="s">
        <v>39</v>
      </c>
      <c r="D18" s="1" t="s">
        <v>8</v>
      </c>
    </row>
    <row r="19">
      <c r="A19" s="3" t="s">
        <v>9</v>
      </c>
      <c r="B19">
        <f t="shared" ref="B19:C19" si="2">B2+D2+F2</f>
        <v>9</v>
      </c>
      <c r="C19">
        <f t="shared" si="2"/>
        <v>10</v>
      </c>
      <c r="D19">
        <v>19.0</v>
      </c>
    </row>
    <row r="20">
      <c r="A20" s="3" t="s">
        <v>32</v>
      </c>
      <c r="B20">
        <f t="shared" ref="B20:C20" si="3">B3+D3+F3</f>
        <v>11</v>
      </c>
      <c r="C20">
        <f t="shared" si="3"/>
        <v>6</v>
      </c>
      <c r="D20">
        <v>17.0</v>
      </c>
    </row>
    <row r="21">
      <c r="A21" s="3" t="s">
        <v>31</v>
      </c>
      <c r="B21">
        <f t="shared" ref="B21:C21" si="4">B4+D4+F4</f>
        <v>11</v>
      </c>
      <c r="C21">
        <f t="shared" si="4"/>
        <v>5</v>
      </c>
      <c r="D21">
        <v>15.0</v>
      </c>
    </row>
    <row r="22">
      <c r="A22" s="3" t="s">
        <v>29</v>
      </c>
      <c r="B22">
        <f t="shared" ref="B22:C22" si="5">B5+D5+F5</f>
        <v>7</v>
      </c>
      <c r="C22">
        <f t="shared" si="5"/>
        <v>7</v>
      </c>
      <c r="D22">
        <v>14.0</v>
      </c>
    </row>
    <row r="23">
      <c r="A23" s="3" t="s">
        <v>36</v>
      </c>
      <c r="B23">
        <f t="shared" ref="B23:C23" si="6">B6+D6+F6</f>
        <v>7</v>
      </c>
      <c r="C23">
        <f t="shared" si="6"/>
        <v>7</v>
      </c>
      <c r="D23">
        <v>14.0</v>
      </c>
    </row>
    <row r="24">
      <c r="A24" s="3" t="s">
        <v>35</v>
      </c>
      <c r="B24">
        <f t="shared" ref="B24:C24" si="7">B7+D7+F7</f>
        <v>5</v>
      </c>
      <c r="C24">
        <f t="shared" si="7"/>
        <v>8</v>
      </c>
      <c r="D24">
        <v>13.0</v>
      </c>
    </row>
    <row r="25">
      <c r="A25" s="3" t="s">
        <v>34</v>
      </c>
      <c r="B25">
        <f t="shared" ref="B25:C25" si="8">B8+D8+F8</f>
        <v>3</v>
      </c>
      <c r="C25">
        <f t="shared" si="8"/>
        <v>8</v>
      </c>
      <c r="D25">
        <v>11.0</v>
      </c>
    </row>
    <row r="26">
      <c r="A26" s="3" t="s">
        <v>30</v>
      </c>
      <c r="B26">
        <f t="shared" ref="B26:C26" si="9">B9+D9+F9</f>
        <v>5</v>
      </c>
      <c r="C26">
        <f t="shared" si="9"/>
        <v>5</v>
      </c>
      <c r="D26">
        <v>10.0</v>
      </c>
    </row>
    <row r="27">
      <c r="A27" s="3" t="s">
        <v>33</v>
      </c>
      <c r="B27">
        <f t="shared" ref="B27:C27" si="10">B10+D10+F10</f>
        <v>8</v>
      </c>
      <c r="C27">
        <f t="shared" si="10"/>
        <v>2</v>
      </c>
      <c r="D27">
        <v>10.0</v>
      </c>
    </row>
    <row r="28">
      <c r="A28" s="3" t="s">
        <v>37</v>
      </c>
      <c r="B28">
        <f t="shared" ref="B28:C28" si="11">B11+D11+F11</f>
        <v>6</v>
      </c>
      <c r="C28">
        <f t="shared" si="11"/>
        <v>4</v>
      </c>
      <c r="D28">
        <v>10.0</v>
      </c>
    </row>
    <row r="29">
      <c r="A29" s="3" t="s">
        <v>43</v>
      </c>
      <c r="B29">
        <f t="shared" ref="B29:C29" si="12">B12+D12+F12</f>
        <v>2</v>
      </c>
      <c r="C29">
        <f t="shared" si="12"/>
        <v>2</v>
      </c>
      <c r="D29">
        <v>4.0</v>
      </c>
    </row>
    <row r="30">
      <c r="A30" s="3" t="s">
        <v>42</v>
      </c>
      <c r="B30">
        <f t="shared" ref="B30:C30" si="13">B13+D13+F13</f>
        <v>2</v>
      </c>
      <c r="C30">
        <f t="shared" si="13"/>
        <v>2</v>
      </c>
      <c r="D30">
        <v>3.0</v>
      </c>
    </row>
    <row r="31">
      <c r="A31" s="3" t="s">
        <v>41</v>
      </c>
      <c r="B31">
        <f t="shared" ref="B31:C31" si="14">B14+D14+F14</f>
        <v>1</v>
      </c>
      <c r="C31">
        <f t="shared" si="14"/>
        <v>1</v>
      </c>
      <c r="D31">
        <v>2.0</v>
      </c>
    </row>
    <row r="32">
      <c r="A32" s="3" t="s">
        <v>38</v>
      </c>
      <c r="B32">
        <f t="shared" ref="B32:C32" si="15">B15+D15+F15</f>
        <v>1</v>
      </c>
      <c r="C32">
        <f t="shared" si="15"/>
        <v>0</v>
      </c>
      <c r="D32">
        <v>1.0</v>
      </c>
    </row>
    <row r="33">
      <c r="A33" s="3" t="s">
        <v>40</v>
      </c>
      <c r="B33">
        <f t="shared" ref="B33:C33" si="16">B16+D16+F16</f>
        <v>0</v>
      </c>
      <c r="C33">
        <f t="shared" si="16"/>
        <v>0</v>
      </c>
      <c r="D33">
        <v>0.0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5.29"/>
    <col customWidth="1" min="2" max="2" width="17.0"/>
    <col customWidth="1" min="3" max="10" width="5.29"/>
  </cols>
  <sheetData>
    <row r="1">
      <c r="A1" s="3" t="s">
        <v>78</v>
      </c>
      <c r="B1" s="3" t="s">
        <v>79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80</v>
      </c>
      <c r="J1" s="1" t="s">
        <v>39</v>
      </c>
      <c r="K1" s="1" t="s">
        <v>13</v>
      </c>
    </row>
    <row r="2">
      <c r="A2" s="9">
        <v>1.0</v>
      </c>
      <c r="B2" s="4" t="s">
        <v>81</v>
      </c>
      <c r="C2" s="3"/>
      <c r="D2" s="3"/>
      <c r="E2" s="14">
        <v>0.0</v>
      </c>
      <c r="F2" s="5">
        <v>1.0</v>
      </c>
      <c r="G2" s="14">
        <v>2.0</v>
      </c>
      <c r="H2" s="5">
        <v>1.0</v>
      </c>
      <c r="I2">
        <f t="shared" ref="I2:J2" si="1">C2+E2+G2</f>
        <v>2</v>
      </c>
      <c r="J2">
        <f t="shared" si="1"/>
        <v>2</v>
      </c>
      <c r="K2">
        <f t="shared" ref="K2:K23" si="3">sum(I2:J2)</f>
        <v>4</v>
      </c>
    </row>
    <row r="3">
      <c r="A3" s="9">
        <v>2.0</v>
      </c>
      <c r="B3" s="3" t="s">
        <v>82</v>
      </c>
      <c r="C3" s="3"/>
      <c r="D3" s="3"/>
      <c r="E3" s="5">
        <v>1.0</v>
      </c>
      <c r="F3" s="5">
        <v>4.0</v>
      </c>
      <c r="G3" s="3"/>
      <c r="H3" s="3"/>
      <c r="I3">
        <f t="shared" ref="I3:J3" si="2">C3+E3+G3</f>
        <v>1</v>
      </c>
      <c r="J3">
        <f t="shared" si="2"/>
        <v>4</v>
      </c>
      <c r="K3">
        <f t="shared" si="3"/>
        <v>5</v>
      </c>
    </row>
    <row r="4">
      <c r="A4" s="9">
        <v>3.0</v>
      </c>
      <c r="B4" s="3" t="s">
        <v>83</v>
      </c>
      <c r="C4" s="3"/>
      <c r="D4" s="3"/>
      <c r="E4" s="5">
        <v>3.0</v>
      </c>
      <c r="F4" s="5">
        <v>2.0</v>
      </c>
      <c r="G4" s="3"/>
      <c r="H4" s="3"/>
      <c r="I4">
        <f t="shared" ref="I4:J4" si="4">C4+E4+G4</f>
        <v>3</v>
      </c>
      <c r="J4">
        <f t="shared" si="4"/>
        <v>2</v>
      </c>
      <c r="K4">
        <f t="shared" si="3"/>
        <v>5</v>
      </c>
    </row>
    <row r="5">
      <c r="A5" s="9">
        <v>4.0</v>
      </c>
      <c r="B5" s="3" t="s">
        <v>84</v>
      </c>
      <c r="C5" s="3"/>
      <c r="D5" s="3"/>
      <c r="E5" s="5">
        <v>2.0</v>
      </c>
      <c r="F5" s="3"/>
      <c r="G5" s="5">
        <v>1.0</v>
      </c>
      <c r="H5" s="5">
        <v>1.0</v>
      </c>
      <c r="I5">
        <f t="shared" ref="I5:J5" si="5">C5+E5+G5</f>
        <v>3</v>
      </c>
      <c r="J5">
        <f t="shared" si="5"/>
        <v>1</v>
      </c>
      <c r="K5">
        <f t="shared" si="3"/>
        <v>4</v>
      </c>
    </row>
    <row r="6">
      <c r="A6" s="9">
        <v>5.0</v>
      </c>
      <c r="B6" s="3" t="s">
        <v>86</v>
      </c>
      <c r="C6" s="3"/>
      <c r="D6" s="3"/>
      <c r="E6" s="5">
        <v>1.0</v>
      </c>
      <c r="F6" s="3"/>
      <c r="G6" s="5">
        <v>2.0</v>
      </c>
      <c r="H6" s="3"/>
      <c r="I6">
        <f t="shared" ref="I6:J6" si="6">C6+E6+G6</f>
        <v>3</v>
      </c>
      <c r="J6">
        <f t="shared" si="6"/>
        <v>0</v>
      </c>
      <c r="K6">
        <f t="shared" si="3"/>
        <v>3</v>
      </c>
    </row>
    <row r="7">
      <c r="A7" s="9">
        <v>6.0</v>
      </c>
      <c r="B7" s="3" t="s">
        <v>90</v>
      </c>
      <c r="C7" s="3"/>
      <c r="D7" s="3"/>
      <c r="E7" s="14">
        <v>1.0</v>
      </c>
      <c r="F7" s="5">
        <v>1.0</v>
      </c>
      <c r="G7" s="3"/>
      <c r="H7" s="3"/>
      <c r="I7">
        <f t="shared" ref="I7:J7" si="7">C7+E7+G7</f>
        <v>1</v>
      </c>
      <c r="J7">
        <f t="shared" si="7"/>
        <v>1</v>
      </c>
      <c r="K7">
        <f t="shared" si="3"/>
        <v>2</v>
      </c>
    </row>
    <row r="8">
      <c r="A8" s="9">
        <v>7.0</v>
      </c>
      <c r="B8" s="3" t="s">
        <v>92</v>
      </c>
      <c r="C8" s="3"/>
      <c r="D8" s="3"/>
      <c r="E8" s="5">
        <v>2.0</v>
      </c>
      <c r="F8" s="5">
        <v>2.0</v>
      </c>
      <c r="G8" s="3"/>
      <c r="H8" s="3"/>
      <c r="I8">
        <f t="shared" ref="I8:J8" si="8">C8+E8+G8</f>
        <v>2</v>
      </c>
      <c r="J8">
        <f t="shared" si="8"/>
        <v>2</v>
      </c>
      <c r="K8">
        <f t="shared" si="3"/>
        <v>4</v>
      </c>
    </row>
    <row r="9">
      <c r="A9" s="9">
        <v>8.0</v>
      </c>
      <c r="B9" s="3" t="s">
        <v>95</v>
      </c>
      <c r="C9" s="5">
        <v>1.0</v>
      </c>
      <c r="D9" s="3"/>
      <c r="E9" s="3"/>
      <c r="F9" s="3"/>
      <c r="G9" s="3"/>
      <c r="H9" s="14">
        <v>1.0</v>
      </c>
      <c r="I9">
        <f t="shared" ref="I9:J9" si="9">C9+E9+G9</f>
        <v>1</v>
      </c>
      <c r="J9">
        <f t="shared" si="9"/>
        <v>1</v>
      </c>
      <c r="K9">
        <f t="shared" si="3"/>
        <v>2</v>
      </c>
    </row>
    <row r="10">
      <c r="A10" s="9">
        <v>9.0</v>
      </c>
      <c r="B10" s="3" t="s">
        <v>97</v>
      </c>
      <c r="C10" s="3"/>
      <c r="D10" s="3"/>
      <c r="E10" s="5">
        <v>1.0</v>
      </c>
      <c r="F10" s="5">
        <v>1.0</v>
      </c>
      <c r="G10" s="3"/>
      <c r="H10" s="3"/>
      <c r="I10">
        <f t="shared" ref="I10:J10" si="10">C10+E10+G10</f>
        <v>1</v>
      </c>
      <c r="J10">
        <f t="shared" si="10"/>
        <v>1</v>
      </c>
      <c r="K10">
        <f t="shared" si="3"/>
        <v>2</v>
      </c>
    </row>
    <row r="11">
      <c r="A11" s="9">
        <v>10.0</v>
      </c>
      <c r="B11" s="3" t="s">
        <v>99</v>
      </c>
      <c r="C11" s="3"/>
      <c r="D11" s="3"/>
      <c r="E11" s="3"/>
      <c r="F11" s="5">
        <v>1.0</v>
      </c>
      <c r="G11" s="3"/>
      <c r="H11" s="5">
        <v>1.0</v>
      </c>
      <c r="I11">
        <f t="shared" ref="I11:J11" si="11">C11+E11+G11</f>
        <v>0</v>
      </c>
      <c r="J11">
        <f t="shared" si="11"/>
        <v>2</v>
      </c>
      <c r="K11">
        <f t="shared" si="3"/>
        <v>2</v>
      </c>
    </row>
    <row r="12">
      <c r="A12" s="9">
        <v>11.0</v>
      </c>
      <c r="B12" s="3" t="s">
        <v>100</v>
      </c>
      <c r="C12" s="3"/>
      <c r="D12" s="3"/>
      <c r="E12" s="3"/>
      <c r="F12" s="5">
        <v>1.0</v>
      </c>
      <c r="G12" s="3"/>
      <c r="H12" s="3"/>
      <c r="I12">
        <f t="shared" ref="I12:J12" si="12">C12+E12+G12</f>
        <v>0</v>
      </c>
      <c r="J12">
        <f t="shared" si="12"/>
        <v>1</v>
      </c>
      <c r="K12">
        <f t="shared" si="3"/>
        <v>1</v>
      </c>
    </row>
    <row r="13">
      <c r="A13" s="9">
        <v>12.0</v>
      </c>
      <c r="B13" s="3" t="s">
        <v>101</v>
      </c>
      <c r="C13" s="3"/>
      <c r="D13" s="5">
        <v>1.0</v>
      </c>
      <c r="E13" s="3"/>
      <c r="F13" s="3"/>
      <c r="G13" s="3"/>
      <c r="H13" s="3"/>
      <c r="I13">
        <f t="shared" ref="I13:J13" si="13">C13+E13+G13</f>
        <v>0</v>
      </c>
      <c r="J13">
        <f t="shared" si="13"/>
        <v>1</v>
      </c>
      <c r="K13">
        <f t="shared" si="3"/>
        <v>1</v>
      </c>
    </row>
    <row r="14">
      <c r="A14" s="9">
        <v>13.0</v>
      </c>
      <c r="B14" s="3" t="s">
        <v>103</v>
      </c>
      <c r="C14" s="5">
        <v>1.0</v>
      </c>
      <c r="D14" s="3"/>
      <c r="E14" s="3"/>
      <c r="F14" s="3"/>
      <c r="G14" s="3"/>
      <c r="H14" s="3"/>
      <c r="I14">
        <f t="shared" ref="I14:J14" si="14">C14+E14+G14</f>
        <v>1</v>
      </c>
      <c r="J14">
        <f t="shared" si="14"/>
        <v>0</v>
      </c>
      <c r="K14">
        <f t="shared" si="3"/>
        <v>1</v>
      </c>
    </row>
    <row r="15">
      <c r="A15" s="9">
        <v>14.0</v>
      </c>
      <c r="B15" s="3" t="s">
        <v>70</v>
      </c>
      <c r="C15" s="3"/>
      <c r="D15" s="3"/>
      <c r="E15" s="5">
        <v>1.0</v>
      </c>
      <c r="F15" s="3"/>
      <c r="G15" s="3"/>
      <c r="H15" s="3"/>
      <c r="I15">
        <f t="shared" ref="I15:J15" si="15">C15+E15+G15</f>
        <v>1</v>
      </c>
      <c r="J15">
        <f t="shared" si="15"/>
        <v>0</v>
      </c>
      <c r="K15">
        <f t="shared" si="3"/>
        <v>1</v>
      </c>
    </row>
    <row r="16">
      <c r="A16" s="9">
        <v>15.0</v>
      </c>
      <c r="B16" s="3" t="s">
        <v>107</v>
      </c>
      <c r="C16" s="3"/>
      <c r="D16" s="3"/>
      <c r="E16" s="3"/>
      <c r="F16" s="3"/>
      <c r="G16" s="5">
        <v>1.0</v>
      </c>
      <c r="H16" s="3"/>
      <c r="I16">
        <f t="shared" ref="I16:J16" si="16">C16+E16+G16</f>
        <v>1</v>
      </c>
      <c r="J16">
        <f t="shared" si="16"/>
        <v>0</v>
      </c>
      <c r="K16">
        <f t="shared" si="3"/>
        <v>1</v>
      </c>
    </row>
    <row r="17">
      <c r="A17" s="9">
        <v>16.0</v>
      </c>
      <c r="B17" s="3" t="s">
        <v>108</v>
      </c>
      <c r="C17" s="3"/>
      <c r="D17" s="3"/>
      <c r="E17" s="5">
        <v>1.0</v>
      </c>
      <c r="F17" s="3"/>
      <c r="G17" s="3"/>
      <c r="H17" s="3"/>
      <c r="I17">
        <f t="shared" ref="I17:J17" si="17">C17+E17+G17</f>
        <v>1</v>
      </c>
      <c r="J17">
        <f t="shared" si="17"/>
        <v>0</v>
      </c>
      <c r="K17">
        <f t="shared" si="3"/>
        <v>1</v>
      </c>
    </row>
    <row r="18">
      <c r="A18" s="9">
        <v>17.0</v>
      </c>
      <c r="B18" s="3" t="s">
        <v>111</v>
      </c>
      <c r="C18" s="3"/>
      <c r="D18" s="3"/>
      <c r="E18" s="5">
        <v>1.0</v>
      </c>
      <c r="F18" s="3"/>
      <c r="G18" s="3"/>
      <c r="H18" s="3"/>
      <c r="I18">
        <f t="shared" ref="I18:J18" si="18">C18+E18+G18</f>
        <v>1</v>
      </c>
      <c r="J18">
        <f t="shared" si="18"/>
        <v>0</v>
      </c>
      <c r="K18">
        <f t="shared" si="3"/>
        <v>1</v>
      </c>
    </row>
    <row r="19">
      <c r="A19" s="9">
        <v>18.0</v>
      </c>
      <c r="B19" s="3" t="s">
        <v>113</v>
      </c>
      <c r="C19" s="3"/>
      <c r="D19" s="5">
        <v>1.0</v>
      </c>
      <c r="E19" s="3"/>
      <c r="F19" s="3"/>
      <c r="G19" s="3"/>
      <c r="H19" s="3"/>
      <c r="I19">
        <f t="shared" ref="I19:J19" si="19">C19+E19+G19</f>
        <v>0</v>
      </c>
      <c r="J19">
        <f t="shared" si="19"/>
        <v>1</v>
      </c>
      <c r="K19">
        <f t="shared" si="3"/>
        <v>1</v>
      </c>
    </row>
    <row r="20">
      <c r="A20" s="9">
        <v>19.0</v>
      </c>
      <c r="B20" s="3" t="s">
        <v>114</v>
      </c>
      <c r="C20" s="3"/>
      <c r="D20" s="3"/>
      <c r="E20" s="5">
        <v>1.0</v>
      </c>
      <c r="F20" s="3"/>
      <c r="G20" s="3"/>
      <c r="H20" s="3"/>
      <c r="I20">
        <f t="shared" ref="I20:J20" si="20">C20+E20+G20</f>
        <v>1</v>
      </c>
      <c r="J20">
        <f t="shared" si="20"/>
        <v>0</v>
      </c>
      <c r="K20">
        <f t="shared" si="3"/>
        <v>1</v>
      </c>
    </row>
    <row r="21">
      <c r="A21" s="9">
        <v>20.0</v>
      </c>
      <c r="B21" s="3" t="s">
        <v>116</v>
      </c>
      <c r="C21" s="3"/>
      <c r="D21" s="3"/>
      <c r="E21" s="3"/>
      <c r="F21" s="5">
        <v>1.0</v>
      </c>
      <c r="G21" s="3"/>
      <c r="H21" s="3"/>
      <c r="I21">
        <f t="shared" ref="I21:J21" si="21">C21+E21+G21</f>
        <v>0</v>
      </c>
      <c r="J21">
        <f t="shared" si="21"/>
        <v>1</v>
      </c>
      <c r="K21">
        <f t="shared" si="3"/>
        <v>1</v>
      </c>
    </row>
    <row r="22">
      <c r="A22" s="9">
        <v>21.0</v>
      </c>
      <c r="B22" s="3" t="s">
        <v>118</v>
      </c>
      <c r="C22" s="3"/>
      <c r="D22" s="3"/>
      <c r="E22" s="3"/>
      <c r="F22" s="5">
        <v>1.0</v>
      </c>
      <c r="G22" s="3"/>
      <c r="H22" s="3"/>
      <c r="I22">
        <f t="shared" ref="I22:J22" si="22">C22+E22+G22</f>
        <v>0</v>
      </c>
      <c r="J22">
        <f t="shared" si="22"/>
        <v>1</v>
      </c>
      <c r="K22">
        <f t="shared" si="3"/>
        <v>1</v>
      </c>
    </row>
    <row r="23">
      <c r="I23">
        <f t="shared" ref="I23:J23" si="23">sum(I2:I22)</f>
        <v>23</v>
      </c>
      <c r="J23">
        <f t="shared" si="23"/>
        <v>21</v>
      </c>
      <c r="K23">
        <f t="shared" si="3"/>
        <v>44</v>
      </c>
    </row>
    <row r="24">
      <c r="B24" s="3" t="s">
        <v>120</v>
      </c>
    </row>
    <row r="25">
      <c r="B25" s="3" t="s">
        <v>121</v>
      </c>
      <c r="C25">
        <f>K2+K4+K12+K15</f>
        <v>11</v>
      </c>
    </row>
    <row r="26">
      <c r="B26" s="3" t="s">
        <v>122</v>
      </c>
      <c r="C26">
        <f>K3+K5+K13+K16+K22</f>
        <v>12</v>
      </c>
    </row>
    <row r="27">
      <c r="B27" s="3" t="s">
        <v>126</v>
      </c>
      <c r="C27">
        <f>K8+K9</f>
        <v>6</v>
      </c>
    </row>
    <row r="28">
      <c r="B28" s="3" t="s">
        <v>128</v>
      </c>
      <c r="C28">
        <f>K14+K19+K20+K21+K11</f>
        <v>6</v>
      </c>
    </row>
    <row r="29">
      <c r="B29" s="3" t="s">
        <v>129</v>
      </c>
      <c r="C29">
        <f>K18</f>
        <v>1</v>
      </c>
    </row>
    <row r="30">
      <c r="B30" s="3" t="s">
        <v>130</v>
      </c>
      <c r="C30">
        <f>K6+K10+K17</f>
        <v>6</v>
      </c>
    </row>
    <row r="31">
      <c r="B31" s="3" t="s">
        <v>132</v>
      </c>
      <c r="C31">
        <f>K7</f>
        <v>2</v>
      </c>
    </row>
    <row r="32">
      <c r="C32">
        <f>sum(C25:C31)</f>
        <v>44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20.0"/>
  </cols>
  <sheetData>
    <row r="1">
      <c r="B1" s="17" t="s">
        <v>14</v>
      </c>
      <c r="C1" s="17" t="s">
        <v>88</v>
      </c>
      <c r="D1" s="17" t="s">
        <v>89</v>
      </c>
      <c r="E1" s="17" t="s">
        <v>88</v>
      </c>
      <c r="F1" s="17" t="s">
        <v>13</v>
      </c>
      <c r="G1" s="17" t="s">
        <v>88</v>
      </c>
    </row>
    <row r="2">
      <c r="A2" s="19" t="s">
        <v>91</v>
      </c>
      <c r="B2" s="1">
        <v>0.0</v>
      </c>
      <c r="C2" s="6">
        <f t="shared" ref="C2:C11" si="1">B2/23</f>
        <v>0</v>
      </c>
      <c r="D2" s="1">
        <v>3.0</v>
      </c>
      <c r="E2" s="6">
        <f t="shared" ref="E2:E11" si="2">D2/21</f>
        <v>0.1428571429</v>
      </c>
      <c r="F2">
        <f t="shared" ref="F2:F11" si="3">B2+D2</f>
        <v>3</v>
      </c>
      <c r="G2" s="6">
        <f t="shared" ref="G2:G11" si="4">F2/44</f>
        <v>0.06818181818</v>
      </c>
    </row>
    <row r="3">
      <c r="A3" s="4" t="s">
        <v>48</v>
      </c>
      <c r="B3" s="1">
        <v>0.0</v>
      </c>
      <c r="C3" s="6">
        <f t="shared" si="1"/>
        <v>0</v>
      </c>
      <c r="D3" s="1">
        <v>2.0</v>
      </c>
      <c r="E3" s="6">
        <f t="shared" si="2"/>
        <v>0.09523809524</v>
      </c>
      <c r="F3">
        <f t="shared" si="3"/>
        <v>2</v>
      </c>
      <c r="G3" s="6">
        <f t="shared" si="4"/>
        <v>0.04545454545</v>
      </c>
    </row>
    <row r="4">
      <c r="A4" s="4" t="s">
        <v>52</v>
      </c>
      <c r="B4" s="1">
        <v>0.0</v>
      </c>
      <c r="C4" s="6">
        <f t="shared" si="1"/>
        <v>0</v>
      </c>
      <c r="D4" s="1">
        <v>1.0</v>
      </c>
      <c r="E4" s="6">
        <f t="shared" si="2"/>
        <v>0.04761904762</v>
      </c>
      <c r="F4">
        <f t="shared" si="3"/>
        <v>1</v>
      </c>
      <c r="G4" s="6">
        <f t="shared" si="4"/>
        <v>0.02272727273</v>
      </c>
    </row>
    <row r="5">
      <c r="A5" s="4" t="s">
        <v>50</v>
      </c>
      <c r="B5" s="1">
        <v>0.0</v>
      </c>
      <c r="C5" s="6">
        <f t="shared" si="1"/>
        <v>0</v>
      </c>
      <c r="D5" s="1">
        <v>0.0</v>
      </c>
      <c r="E5" s="6">
        <f t="shared" si="2"/>
        <v>0</v>
      </c>
      <c r="F5">
        <f t="shared" si="3"/>
        <v>0</v>
      </c>
      <c r="G5" s="6">
        <f t="shared" si="4"/>
        <v>0</v>
      </c>
    </row>
    <row r="6">
      <c r="A6" s="4" t="s">
        <v>45</v>
      </c>
      <c r="B6" s="1">
        <v>1.0</v>
      </c>
      <c r="C6" s="6">
        <f t="shared" si="1"/>
        <v>0.04347826087</v>
      </c>
      <c r="D6" s="1">
        <v>0.0</v>
      </c>
      <c r="E6" s="6">
        <f t="shared" si="2"/>
        <v>0</v>
      </c>
      <c r="F6">
        <f t="shared" si="3"/>
        <v>1</v>
      </c>
      <c r="G6" s="6">
        <f t="shared" si="4"/>
        <v>0.02272727273</v>
      </c>
    </row>
    <row r="7">
      <c r="A7" s="4" t="s">
        <v>47</v>
      </c>
      <c r="B7" s="1">
        <v>3.0</v>
      </c>
      <c r="C7" s="6">
        <f t="shared" si="1"/>
        <v>0.1304347826</v>
      </c>
      <c r="D7" s="1">
        <v>1.0</v>
      </c>
      <c r="E7" s="6">
        <f t="shared" si="2"/>
        <v>0.04761904762</v>
      </c>
      <c r="F7">
        <f t="shared" si="3"/>
        <v>4</v>
      </c>
      <c r="G7" s="6">
        <f t="shared" si="4"/>
        <v>0.09090909091</v>
      </c>
    </row>
    <row r="8">
      <c r="A8" s="4" t="s">
        <v>53</v>
      </c>
      <c r="B8" s="1">
        <v>5.0</v>
      </c>
      <c r="C8" s="6">
        <f t="shared" si="1"/>
        <v>0.2173913043</v>
      </c>
      <c r="D8" s="1">
        <v>2.0</v>
      </c>
      <c r="E8" s="6">
        <f t="shared" si="2"/>
        <v>0.09523809524</v>
      </c>
      <c r="F8">
        <f t="shared" si="3"/>
        <v>7</v>
      </c>
      <c r="G8" s="6">
        <f t="shared" si="4"/>
        <v>0.1590909091</v>
      </c>
    </row>
    <row r="9">
      <c r="A9" s="4" t="s">
        <v>44</v>
      </c>
      <c r="B9" s="1">
        <v>9.0</v>
      </c>
      <c r="C9" s="6">
        <f t="shared" si="1"/>
        <v>0.3913043478</v>
      </c>
      <c r="D9" s="1">
        <v>5.0</v>
      </c>
      <c r="E9" s="6">
        <f t="shared" si="2"/>
        <v>0.2380952381</v>
      </c>
      <c r="F9">
        <f t="shared" si="3"/>
        <v>14</v>
      </c>
      <c r="G9" s="6">
        <f t="shared" si="4"/>
        <v>0.3181818182</v>
      </c>
    </row>
    <row r="10">
      <c r="A10" s="4" t="s">
        <v>46</v>
      </c>
      <c r="B10" s="1">
        <v>14.0</v>
      </c>
      <c r="C10" s="6">
        <f t="shared" si="1"/>
        <v>0.6086956522</v>
      </c>
      <c r="D10" s="1">
        <v>5.0</v>
      </c>
      <c r="E10" s="6">
        <f t="shared" si="2"/>
        <v>0.2380952381</v>
      </c>
      <c r="F10">
        <f t="shared" si="3"/>
        <v>19</v>
      </c>
      <c r="G10" s="6">
        <f t="shared" si="4"/>
        <v>0.4318181818</v>
      </c>
    </row>
    <row r="11">
      <c r="A11" s="23" t="s">
        <v>117</v>
      </c>
      <c r="B11" s="1">
        <v>16.0</v>
      </c>
      <c r="C11" s="6">
        <f t="shared" si="1"/>
        <v>0.6956521739</v>
      </c>
      <c r="D11" s="1">
        <v>7.0</v>
      </c>
      <c r="E11" s="6">
        <f t="shared" si="2"/>
        <v>0.3333333333</v>
      </c>
      <c r="F11">
        <f t="shared" si="3"/>
        <v>23</v>
      </c>
      <c r="G11" s="6">
        <f t="shared" si="4"/>
        <v>0.5227272727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1" t="s">
        <v>74</v>
      </c>
      <c r="B1" s="25">
        <v>1.17E9</v>
      </c>
    </row>
    <row r="2">
      <c r="A2" s="11" t="s">
        <v>94</v>
      </c>
      <c r="B2" s="25">
        <v>5.07E7</v>
      </c>
    </row>
    <row r="3">
      <c r="A3" s="11" t="s">
        <v>104</v>
      </c>
      <c r="B3" s="25">
        <v>1.0E7</v>
      </c>
    </row>
    <row r="4">
      <c r="A4" s="21" t="s">
        <v>112</v>
      </c>
      <c r="B4" s="25">
        <v>2.99081E8</v>
      </c>
    </row>
    <row r="5">
      <c r="A5" s="21" t="s">
        <v>125</v>
      </c>
      <c r="B5" s="25">
        <v>1.21E8</v>
      </c>
    </row>
    <row r="6">
      <c r="A6" s="11" t="s">
        <v>134</v>
      </c>
      <c r="B6" s="25">
        <v>1060000.0</v>
      </c>
    </row>
    <row r="7">
      <c r="A7" s="11" t="s">
        <v>139</v>
      </c>
      <c r="B7" s="25">
        <v>3.2E8</v>
      </c>
    </row>
    <row r="8">
      <c r="A8" s="11" t="s">
        <v>142</v>
      </c>
      <c r="B8" s="25">
        <v>1.3538727E7</v>
      </c>
    </row>
    <row r="9">
      <c r="A9" s="11" t="s">
        <v>143</v>
      </c>
      <c r="B9" s="25">
        <v>1.005E8</v>
      </c>
    </row>
    <row r="10">
      <c r="A10" s="11" t="s">
        <v>145</v>
      </c>
      <c r="B10" s="25">
        <v>2000000.0</v>
      </c>
    </row>
    <row r="11">
      <c r="A11" s="11" t="s">
        <v>147</v>
      </c>
      <c r="B11" s="1">
        <v>0.0</v>
      </c>
    </row>
    <row r="12">
      <c r="A12" s="11" t="s">
        <v>148</v>
      </c>
      <c r="B12" s="25">
        <v>7.51E7</v>
      </c>
    </row>
    <row r="13">
      <c r="A13" s="21" t="s">
        <v>151</v>
      </c>
      <c r="B13" s="25">
        <v>1000000.0</v>
      </c>
    </row>
    <row r="14">
      <c r="A14" s="27" t="s">
        <v>152</v>
      </c>
      <c r="B14" s="25">
        <v>6.9E7</v>
      </c>
    </row>
    <row r="15">
      <c r="A15" s="28" t="s">
        <v>153</v>
      </c>
      <c r="B15" s="25">
        <v>2000000.0</v>
      </c>
    </row>
    <row r="16">
      <c r="A16" s="11" t="s">
        <v>156</v>
      </c>
      <c r="B16" s="25">
        <v>1000000.0</v>
      </c>
    </row>
    <row r="17">
      <c r="A17" s="11" t="s">
        <v>159</v>
      </c>
      <c r="B17" s="25">
        <v>3000000.0</v>
      </c>
    </row>
    <row r="18">
      <c r="A18" s="11" t="s">
        <v>160</v>
      </c>
      <c r="B18" s="25">
        <v>1000000.0</v>
      </c>
    </row>
    <row r="19">
      <c r="A19" s="11" t="s">
        <v>161</v>
      </c>
      <c r="B19" s="25">
        <v>2.3E7</v>
      </c>
    </row>
    <row r="20">
      <c r="A20" s="28" t="s">
        <v>162</v>
      </c>
      <c r="B20" s="25">
        <v>200000.0</v>
      </c>
    </row>
    <row r="21">
      <c r="A21" s="28" t="s">
        <v>163</v>
      </c>
      <c r="B21" s="25">
        <v>5.0E7</v>
      </c>
    </row>
    <row r="22">
      <c r="A22" s="21" t="s">
        <v>166</v>
      </c>
      <c r="B22" s="1">
        <v>0.0</v>
      </c>
    </row>
    <row r="23">
      <c r="A23" s="11" t="s">
        <v>167</v>
      </c>
      <c r="B23" s="25">
        <v>1.31E8</v>
      </c>
    </row>
    <row r="24">
      <c r="A24" s="11" t="s">
        <v>169</v>
      </c>
      <c r="B24" s="25">
        <v>9.6E7</v>
      </c>
    </row>
    <row r="25">
      <c r="A25" s="21" t="s">
        <v>170</v>
      </c>
      <c r="B25" s="25">
        <v>1.0E8</v>
      </c>
    </row>
    <row r="26">
      <c r="A26" s="11" t="s">
        <v>171</v>
      </c>
      <c r="B26" s="25">
        <v>600000.0</v>
      </c>
    </row>
    <row r="27">
      <c r="A27" s="11" t="s">
        <v>172</v>
      </c>
      <c r="B27" s="25">
        <v>1000000.0</v>
      </c>
    </row>
    <row r="28">
      <c r="A28" s="11" t="s">
        <v>175</v>
      </c>
      <c r="B28" s="25">
        <v>7.0E7</v>
      </c>
    </row>
    <row r="29">
      <c r="A29" s="11" t="s">
        <v>178</v>
      </c>
      <c r="B29" s="25">
        <v>9.9965077E7</v>
      </c>
    </row>
    <row r="30">
      <c r="A30" s="21" t="s">
        <v>179</v>
      </c>
      <c r="B30" s="25">
        <v>2000000.0</v>
      </c>
    </row>
    <row r="31">
      <c r="A31" s="11" t="s">
        <v>181</v>
      </c>
      <c r="B31" s="25">
        <v>1000000.0</v>
      </c>
    </row>
    <row r="32">
      <c r="A32" s="28" t="s">
        <v>182</v>
      </c>
      <c r="B32" s="25">
        <v>2.5E8</v>
      </c>
    </row>
    <row r="33">
      <c r="A33" s="11" t="s">
        <v>183</v>
      </c>
      <c r="B33" s="1">
        <v>2000000.0</v>
      </c>
    </row>
    <row r="34">
      <c r="A34" s="11" t="s">
        <v>185</v>
      </c>
      <c r="B34" s="25">
        <v>1000000.0</v>
      </c>
    </row>
    <row r="35">
      <c r="A35" s="11" t="s">
        <v>186</v>
      </c>
      <c r="B35" s="25">
        <v>2000000.0</v>
      </c>
    </row>
    <row r="36">
      <c r="A36" s="11" t="s">
        <v>187</v>
      </c>
      <c r="B36" s="25">
        <v>1000000.0</v>
      </c>
    </row>
    <row r="37">
      <c r="A37" s="28" t="s">
        <v>188</v>
      </c>
      <c r="B37" s="25">
        <v>5000000.0</v>
      </c>
    </row>
    <row r="38">
      <c r="A38" s="28" t="s">
        <v>189</v>
      </c>
      <c r="B38" s="25">
        <v>3.01E8</v>
      </c>
    </row>
    <row r="39">
      <c r="A39" s="28" t="s">
        <v>190</v>
      </c>
      <c r="B39" s="1">
        <v>571700.0</v>
      </c>
    </row>
    <row r="40">
      <c r="A40" s="28" t="s">
        <v>191</v>
      </c>
      <c r="B40" s="1">
        <v>1600000.0</v>
      </c>
    </row>
    <row r="41">
      <c r="A41" s="28" t="s">
        <v>194</v>
      </c>
      <c r="B41" s="1">
        <v>0.0</v>
      </c>
    </row>
    <row r="42">
      <c r="A42" s="28" t="s">
        <v>196</v>
      </c>
      <c r="B42" s="1">
        <v>0.0</v>
      </c>
    </row>
    <row r="43">
      <c r="A43" s="11" t="s">
        <v>198</v>
      </c>
      <c r="B43" s="1">
        <v>5000000.0</v>
      </c>
    </row>
    <row r="44">
      <c r="A44" s="11" t="s">
        <v>200</v>
      </c>
      <c r="B44" s="1">
        <v>8.2E7</v>
      </c>
    </row>
    <row r="45">
      <c r="A45" s="1" t="s">
        <v>201</v>
      </c>
      <c r="B45" s="32">
        <f>AVERAGE(B1:B44)</f>
        <v>78770829.64</v>
      </c>
    </row>
    <row r="46">
      <c r="A46" s="1" t="s">
        <v>206</v>
      </c>
      <c r="B46" s="33">
        <v>1.48476537E8</v>
      </c>
    </row>
  </sheetData>
  <hyperlinks>
    <hyperlink r:id="rId1" ref="A1"/>
    <hyperlink r:id="rId2" ref="A2"/>
    <hyperlink r:id="rId3" ref="A3"/>
    <hyperlink r:id="rId4" ref="A4"/>
    <hyperlink r:id="rId5" ref="A5"/>
    <hyperlink r:id="rId6" ref="A6"/>
    <hyperlink r:id="rId7" ref="A7"/>
    <hyperlink r:id="rId8" ref="A8"/>
    <hyperlink r:id="rId9" ref="A9"/>
    <hyperlink r:id="rId10" ref="A10"/>
    <hyperlink r:id="rId11" ref="A11"/>
    <hyperlink r:id="rId12" ref="A12"/>
    <hyperlink r:id="rId13" ref="A13"/>
    <hyperlink r:id="rId14" ref="A14"/>
    <hyperlink r:id="rId15" ref="A15"/>
    <hyperlink r:id="rId16" ref="A16"/>
    <hyperlink r:id="rId17" ref="A17"/>
    <hyperlink r:id="rId18" ref="A18"/>
    <hyperlink r:id="rId19" ref="A19"/>
    <hyperlink r:id="rId20" ref="A20"/>
    <hyperlink r:id="rId21" ref="A21"/>
    <hyperlink r:id="rId22" ref="A22"/>
    <hyperlink r:id="rId23" ref="A23"/>
    <hyperlink r:id="rId24" ref="A24"/>
    <hyperlink r:id="rId25" ref="A25"/>
    <hyperlink r:id="rId26" ref="A26"/>
    <hyperlink r:id="rId27" ref="A27"/>
    <hyperlink r:id="rId28" ref="A28"/>
    <hyperlink r:id="rId29" ref="A29"/>
    <hyperlink r:id="rId30" ref="A30"/>
    <hyperlink r:id="rId31" ref="A31"/>
    <hyperlink r:id="rId32" ref="A32"/>
    <hyperlink r:id="rId33" ref="A33"/>
    <hyperlink r:id="rId34" ref="A34"/>
    <hyperlink r:id="rId35" ref="A35"/>
    <hyperlink r:id="rId36" ref="A36"/>
    <hyperlink r:id="rId37" ref="A37"/>
    <hyperlink r:id="rId38" ref="A38"/>
    <hyperlink r:id="rId39" ref="A39"/>
    <hyperlink r:id="rId40" ref="A40"/>
    <hyperlink r:id="rId41" ref="A41"/>
    <hyperlink r:id="rId42" ref="A42"/>
    <hyperlink r:id="rId43" ref="A43"/>
    <hyperlink r:id="rId44" ref="A44"/>
  </hyperlinks>
  <drawing r:id="rId45"/>
</worksheet>
</file>